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55" windowHeight="106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U93" i="1"/>
  <c r="V90"/>
  <c r="U90"/>
  <c r="S90"/>
  <c r="R90"/>
  <c r="Q90"/>
  <c r="P90"/>
  <c r="O90"/>
  <c r="N90"/>
  <c r="M90"/>
  <c r="L90"/>
  <c r="K90"/>
  <c r="J90"/>
  <c r="I90"/>
  <c r="H90"/>
  <c r="G90"/>
  <c r="F90"/>
  <c r="E90"/>
  <c r="D90"/>
  <c r="C90"/>
  <c r="E89"/>
  <c r="V88"/>
  <c r="U88"/>
  <c r="T88"/>
  <c r="S88"/>
  <c r="E88"/>
  <c r="V87"/>
  <c r="U87"/>
  <c r="T87"/>
  <c r="S87"/>
  <c r="E87"/>
  <c r="V86"/>
  <c r="U86"/>
  <c r="T86"/>
  <c r="S86"/>
  <c r="E86"/>
  <c r="V85"/>
  <c r="U85"/>
  <c r="T85"/>
  <c r="S85"/>
  <c r="E85"/>
  <c r="V84"/>
  <c r="U84"/>
  <c r="T84"/>
  <c r="S84"/>
  <c r="E84"/>
  <c r="V83"/>
  <c r="U83"/>
  <c r="T83"/>
  <c r="S83"/>
  <c r="S82" s="1"/>
  <c r="E83"/>
  <c r="R82"/>
  <c r="R81" s="1"/>
  <c r="Q82"/>
  <c r="Q81" s="1"/>
  <c r="P82"/>
  <c r="P81" s="1"/>
  <c r="O82"/>
  <c r="O81" s="1"/>
  <c r="N82"/>
  <c r="N81" s="1"/>
  <c r="M82"/>
  <c r="M81" s="1"/>
  <c r="L82"/>
  <c r="L81" s="1"/>
  <c r="K82"/>
  <c r="J82"/>
  <c r="J81" s="1"/>
  <c r="I82"/>
  <c r="H82"/>
  <c r="H81" s="1"/>
  <c r="G82"/>
  <c r="G81" s="1"/>
  <c r="F82"/>
  <c r="F81" s="1"/>
  <c r="D82"/>
  <c r="D81" s="1"/>
  <c r="C82"/>
  <c r="C81" s="1"/>
  <c r="K81"/>
  <c r="I81"/>
  <c r="V80"/>
  <c r="U80"/>
  <c r="T80"/>
  <c r="S80"/>
  <c r="E80"/>
  <c r="V79"/>
  <c r="U79"/>
  <c r="T79"/>
  <c r="S79"/>
  <c r="E79"/>
  <c r="V78"/>
  <c r="U78"/>
  <c r="T78"/>
  <c r="S78"/>
  <c r="E78"/>
  <c r="V77"/>
  <c r="U77"/>
  <c r="T77"/>
  <c r="S77"/>
  <c r="E77"/>
  <c r="V76"/>
  <c r="U76"/>
  <c r="T76"/>
  <c r="S76"/>
  <c r="E76"/>
  <c r="E70" s="1"/>
  <c r="V75"/>
  <c r="U75"/>
  <c r="T75"/>
  <c r="S75"/>
  <c r="E75"/>
  <c r="V74"/>
  <c r="U74"/>
  <c r="T74"/>
  <c r="S74"/>
  <c r="E74"/>
  <c r="V73"/>
  <c r="U73"/>
  <c r="T73"/>
  <c r="S73"/>
  <c r="E73"/>
  <c r="V72"/>
  <c r="U72"/>
  <c r="T72"/>
  <c r="S72"/>
  <c r="E72"/>
  <c r="V71"/>
  <c r="U71"/>
  <c r="T71"/>
  <c r="S71"/>
  <c r="E71"/>
  <c r="R70"/>
  <c r="R64" s="1"/>
  <c r="Q70"/>
  <c r="P70"/>
  <c r="O70"/>
  <c r="O64" s="1"/>
  <c r="N70"/>
  <c r="M70"/>
  <c r="L70"/>
  <c r="K70"/>
  <c r="J70"/>
  <c r="J64" s="1"/>
  <c r="I70"/>
  <c r="H70"/>
  <c r="G70"/>
  <c r="F70"/>
  <c r="D70"/>
  <c r="C70"/>
  <c r="V69"/>
  <c r="U69"/>
  <c r="T69"/>
  <c r="S69"/>
  <c r="E69"/>
  <c r="V68"/>
  <c r="U68"/>
  <c r="U66" s="1"/>
  <c r="T68"/>
  <c r="S68"/>
  <c r="E68"/>
  <c r="V67"/>
  <c r="U67"/>
  <c r="T67"/>
  <c r="S67"/>
  <c r="E67"/>
  <c r="R66"/>
  <c r="Q66"/>
  <c r="P66"/>
  <c r="O66"/>
  <c r="N66"/>
  <c r="M66"/>
  <c r="L66"/>
  <c r="K66"/>
  <c r="J66"/>
  <c r="I66"/>
  <c r="H66"/>
  <c r="G66"/>
  <c r="F66"/>
  <c r="E66"/>
  <c r="D66"/>
  <c r="C66"/>
  <c r="V65"/>
  <c r="U65"/>
  <c r="T65"/>
  <c r="S65"/>
  <c r="E65"/>
  <c r="V63"/>
  <c r="U63"/>
  <c r="T63"/>
  <c r="S63"/>
  <c r="E63"/>
  <c r="V62"/>
  <c r="U62"/>
  <c r="U59" s="1"/>
  <c r="T62"/>
  <c r="S62"/>
  <c r="E62"/>
  <c r="E59" s="1"/>
  <c r="V61"/>
  <c r="U61"/>
  <c r="T61"/>
  <c r="S61"/>
  <c r="E61"/>
  <c r="V60"/>
  <c r="U60"/>
  <c r="T60"/>
  <c r="S60"/>
  <c r="E60"/>
  <c r="R59"/>
  <c r="Q59"/>
  <c r="P59"/>
  <c r="O59"/>
  <c r="N59"/>
  <c r="M59"/>
  <c r="L59"/>
  <c r="K59"/>
  <c r="J59"/>
  <c r="I59"/>
  <c r="H59"/>
  <c r="G59"/>
  <c r="F59"/>
  <c r="D59"/>
  <c r="C59"/>
  <c r="V58"/>
  <c r="U58"/>
  <c r="T58"/>
  <c r="S58"/>
  <c r="E58"/>
  <c r="V57"/>
  <c r="U57"/>
  <c r="U54" s="1"/>
  <c r="T57"/>
  <c r="S57"/>
  <c r="E57"/>
  <c r="V56"/>
  <c r="U56"/>
  <c r="T56"/>
  <c r="S56"/>
  <c r="E56"/>
  <c r="E54" s="1"/>
  <c r="V55"/>
  <c r="U55"/>
  <c r="T55"/>
  <c r="S55"/>
  <c r="E55"/>
  <c r="R54"/>
  <c r="Q54"/>
  <c r="P54"/>
  <c r="O54"/>
  <c r="N54"/>
  <c r="M54"/>
  <c r="L54"/>
  <c r="K54"/>
  <c r="J54"/>
  <c r="I54"/>
  <c r="H54"/>
  <c r="G54"/>
  <c r="F54"/>
  <c r="D54"/>
  <c r="C54"/>
  <c r="V53"/>
  <c r="U53"/>
  <c r="T53"/>
  <c r="S53"/>
  <c r="E53"/>
  <c r="V52"/>
  <c r="U52"/>
  <c r="T52"/>
  <c r="S52"/>
  <c r="E52"/>
  <c r="V51"/>
  <c r="U51"/>
  <c r="T51"/>
  <c r="S51"/>
  <c r="E51"/>
  <c r="V50"/>
  <c r="U50"/>
  <c r="T50"/>
  <c r="S50"/>
  <c r="E50"/>
  <c r="V49"/>
  <c r="U49"/>
  <c r="T49"/>
  <c r="S49"/>
  <c r="E49"/>
  <c r="V48"/>
  <c r="U48"/>
  <c r="T48"/>
  <c r="S48"/>
  <c r="E48"/>
  <c r="V47"/>
  <c r="U47"/>
  <c r="T47"/>
  <c r="S47"/>
  <c r="E47"/>
  <c r="V46"/>
  <c r="U46"/>
  <c r="T46"/>
  <c r="S46"/>
  <c r="E46"/>
  <c r="V45"/>
  <c r="U45"/>
  <c r="T45"/>
  <c r="S45"/>
  <c r="E45"/>
  <c r="R44"/>
  <c r="Q44"/>
  <c r="P44"/>
  <c r="O44"/>
  <c r="N44"/>
  <c r="M44"/>
  <c r="L44"/>
  <c r="K44"/>
  <c r="J44"/>
  <c r="I44"/>
  <c r="H44"/>
  <c r="G44"/>
  <c r="F44"/>
  <c r="D44"/>
  <c r="C44"/>
  <c r="V43"/>
  <c r="U43"/>
  <c r="T43"/>
  <c r="S43"/>
  <c r="E43"/>
  <c r="V42"/>
  <c r="U42"/>
  <c r="T42"/>
  <c r="S42"/>
  <c r="E42"/>
  <c r="V41"/>
  <c r="U41"/>
  <c r="U39" s="1"/>
  <c r="T41"/>
  <c r="S41"/>
  <c r="E41"/>
  <c r="V40"/>
  <c r="U40"/>
  <c r="T40"/>
  <c r="S40"/>
  <c r="E40"/>
  <c r="R39"/>
  <c r="Q39"/>
  <c r="P39"/>
  <c r="O39"/>
  <c r="N39"/>
  <c r="M39"/>
  <c r="L39"/>
  <c r="K39"/>
  <c r="J39"/>
  <c r="I39"/>
  <c r="H39"/>
  <c r="G39"/>
  <c r="F39"/>
  <c r="E39"/>
  <c r="D39"/>
  <c r="C39"/>
  <c r="V38"/>
  <c r="U38"/>
  <c r="U36" s="1"/>
  <c r="T38"/>
  <c r="S38"/>
  <c r="E38"/>
  <c r="V37"/>
  <c r="U37"/>
  <c r="T37"/>
  <c r="S37"/>
  <c r="E37"/>
  <c r="R36"/>
  <c r="Q36"/>
  <c r="P36"/>
  <c r="P32" s="1"/>
  <c r="O36"/>
  <c r="N36"/>
  <c r="M36"/>
  <c r="M32" s="1"/>
  <c r="L36"/>
  <c r="K36"/>
  <c r="K32" s="1"/>
  <c r="J36"/>
  <c r="I36"/>
  <c r="H36"/>
  <c r="G36"/>
  <c r="F36"/>
  <c r="E36"/>
  <c r="D36"/>
  <c r="C36"/>
  <c r="V35"/>
  <c r="U35"/>
  <c r="U33" s="1"/>
  <c r="T35"/>
  <c r="S35"/>
  <c r="E35"/>
  <c r="V34"/>
  <c r="U34"/>
  <c r="T34"/>
  <c r="S34"/>
  <c r="E34"/>
  <c r="R33"/>
  <c r="Q33"/>
  <c r="P33"/>
  <c r="O33"/>
  <c r="O32" s="1"/>
  <c r="N33"/>
  <c r="M33"/>
  <c r="L33"/>
  <c r="K33"/>
  <c r="J33"/>
  <c r="J32" s="1"/>
  <c r="I33"/>
  <c r="I32" s="1"/>
  <c r="H33"/>
  <c r="G33"/>
  <c r="G32" s="1"/>
  <c r="F33"/>
  <c r="E33"/>
  <c r="D33"/>
  <c r="C33"/>
  <c r="R32"/>
  <c r="Q32"/>
  <c r="V31"/>
  <c r="U31"/>
  <c r="T31"/>
  <c r="S31"/>
  <c r="E31"/>
  <c r="V30"/>
  <c r="U30"/>
  <c r="T30"/>
  <c r="S30"/>
  <c r="E30"/>
  <c r="V29"/>
  <c r="U29"/>
  <c r="T29"/>
  <c r="S29"/>
  <c r="E29"/>
  <c r="V28"/>
  <c r="U28"/>
  <c r="T28"/>
  <c r="S28"/>
  <c r="E28"/>
  <c r="V27"/>
  <c r="U27"/>
  <c r="T27"/>
  <c r="S27"/>
  <c r="E27"/>
  <c r="V26"/>
  <c r="U26"/>
  <c r="T26"/>
  <c r="S26"/>
  <c r="E26"/>
  <c r="V25"/>
  <c r="U25"/>
  <c r="U23" s="1"/>
  <c r="T25"/>
  <c r="S25"/>
  <c r="E25"/>
  <c r="V24"/>
  <c r="U24"/>
  <c r="T24"/>
  <c r="S24"/>
  <c r="E24"/>
  <c r="R23"/>
  <c r="R22" s="1"/>
  <c r="Q23"/>
  <c r="Q22" s="1"/>
  <c r="P23"/>
  <c r="P22" s="1"/>
  <c r="O23"/>
  <c r="N23"/>
  <c r="M23"/>
  <c r="M22" s="1"/>
  <c r="L23"/>
  <c r="L22" s="1"/>
  <c r="K23"/>
  <c r="J23"/>
  <c r="J22" s="1"/>
  <c r="I23"/>
  <c r="H23"/>
  <c r="H22" s="1"/>
  <c r="G23"/>
  <c r="G22" s="1"/>
  <c r="F23"/>
  <c r="E23"/>
  <c r="D23"/>
  <c r="D22" s="1"/>
  <c r="C23"/>
  <c r="C22" s="1"/>
  <c r="O22"/>
  <c r="N22"/>
  <c r="K22"/>
  <c r="I22"/>
  <c r="F22"/>
  <c r="V21"/>
  <c r="U21"/>
  <c r="T21"/>
  <c r="S21"/>
  <c r="E21"/>
  <c r="V20"/>
  <c r="U20"/>
  <c r="T20"/>
  <c r="S20"/>
  <c r="E20"/>
  <c r="V19"/>
  <c r="U19"/>
  <c r="T19"/>
  <c r="S19"/>
  <c r="E19"/>
  <c r="V18"/>
  <c r="U18"/>
  <c r="T18"/>
  <c r="S18"/>
  <c r="E18"/>
  <c r="V17"/>
  <c r="U17"/>
  <c r="T17"/>
  <c r="S17"/>
  <c r="E17"/>
  <c r="V16"/>
  <c r="U16"/>
  <c r="T16"/>
  <c r="S16"/>
  <c r="E16"/>
  <c r="E13" s="1"/>
  <c r="V15"/>
  <c r="U15"/>
  <c r="T15"/>
  <c r="S15"/>
  <c r="E15"/>
  <c r="V14"/>
  <c r="U14"/>
  <c r="T14"/>
  <c r="S14"/>
  <c r="E14"/>
  <c r="R13"/>
  <c r="Q13"/>
  <c r="P13"/>
  <c r="O13"/>
  <c r="N13"/>
  <c r="M13"/>
  <c r="L13"/>
  <c r="K13"/>
  <c r="J13"/>
  <c r="I13"/>
  <c r="H13"/>
  <c r="G13"/>
  <c r="F13"/>
  <c r="D13"/>
  <c r="C13"/>
  <c r="V12"/>
  <c r="U12"/>
  <c r="T12"/>
  <c r="S12"/>
  <c r="E12"/>
  <c r="V11"/>
  <c r="U11"/>
  <c r="T11"/>
  <c r="S11"/>
  <c r="E11"/>
  <c r="V10"/>
  <c r="U10"/>
  <c r="T10"/>
  <c r="S10"/>
  <c r="E10"/>
  <c r="R9"/>
  <c r="Q9"/>
  <c r="P9"/>
  <c r="O9"/>
  <c r="N9"/>
  <c r="M9"/>
  <c r="L9"/>
  <c r="K9"/>
  <c r="J9"/>
  <c r="I9"/>
  <c r="H9"/>
  <c r="G9"/>
  <c r="F9"/>
  <c r="D9"/>
  <c r="C9"/>
  <c r="S81" l="1"/>
  <c r="U82"/>
  <c r="U81" s="1"/>
  <c r="E82"/>
  <c r="E81" s="1"/>
  <c r="N64"/>
  <c r="K64"/>
  <c r="U70"/>
  <c r="V70" s="1"/>
  <c r="S70"/>
  <c r="L64"/>
  <c r="Q64"/>
  <c r="P64"/>
  <c r="M64"/>
  <c r="I64"/>
  <c r="H64"/>
  <c r="G64"/>
  <c r="F64"/>
  <c r="D64"/>
  <c r="C64"/>
  <c r="S66"/>
  <c r="V66"/>
  <c r="E64"/>
  <c r="S59"/>
  <c r="V59"/>
  <c r="S54"/>
  <c r="V54"/>
  <c r="E44"/>
  <c r="U44"/>
  <c r="S44"/>
  <c r="S39"/>
  <c r="L32"/>
  <c r="V39"/>
  <c r="S36"/>
  <c r="H32"/>
  <c r="V36"/>
  <c r="E32"/>
  <c r="D32"/>
  <c r="U32"/>
  <c r="N32"/>
  <c r="F32"/>
  <c r="C32"/>
  <c r="S33"/>
  <c r="S32" s="1"/>
  <c r="V33"/>
  <c r="U22"/>
  <c r="E22"/>
  <c r="S23"/>
  <c r="S22" s="1"/>
  <c r="V23"/>
  <c r="U13"/>
  <c r="V13" s="1"/>
  <c r="S13"/>
  <c r="U9"/>
  <c r="S9"/>
  <c r="E9"/>
  <c r="V9" s="1"/>
  <c r="V81" l="1"/>
  <c r="V82"/>
  <c r="U64"/>
  <c r="V64" s="1"/>
  <c r="S64"/>
  <c r="V44"/>
  <c r="V32"/>
  <c r="V22"/>
</calcChain>
</file>

<file path=xl/sharedStrings.xml><?xml version="1.0" encoding="utf-8"?>
<sst xmlns="http://schemas.openxmlformats.org/spreadsheetml/2006/main" count="260" uniqueCount="246">
  <si>
    <t>G4B-1表内信用风险加权资产计算表(权重法）</t>
  </si>
  <si>
    <t>新余市</t>
  </si>
  <si>
    <t>填报日期</t>
  </si>
  <si>
    <t>2019年09月</t>
  </si>
  <si>
    <t>货币单位：万元</t>
  </si>
  <si>
    <t>项目/权重</t>
  </si>
  <si>
    <t>A</t>
  </si>
  <si>
    <t>B</t>
  </si>
  <si>
    <t>C</t>
  </si>
  <si>
    <t>D</t>
  </si>
  <si>
    <t>E</t>
  </si>
  <si>
    <t>F</t>
  </si>
  <si>
    <t>G</t>
  </si>
  <si>
    <t>H</t>
  </si>
  <si>
    <t>I</t>
  </si>
  <si>
    <t>J</t>
  </si>
  <si>
    <t>K</t>
  </si>
  <si>
    <t>L</t>
  </si>
  <si>
    <t>M</t>
  </si>
  <si>
    <t>N</t>
  </si>
  <si>
    <t>O</t>
  </si>
  <si>
    <t>P</t>
  </si>
  <si>
    <t>Q</t>
  </si>
  <si>
    <t>R</t>
  </si>
  <si>
    <t>S</t>
  </si>
  <si>
    <t>T</t>
  </si>
  <si>
    <t>本期余额</t>
  </si>
  <si>
    <t>各项减值准备</t>
  </si>
  <si>
    <t>风险暴露</t>
  </si>
  <si>
    <t>其中：因下列因素或以下列因素为保证或抵质押，可得以风险缓释后的本期资产余额：</t>
  </si>
  <si>
    <t>未缓释风险暴露</t>
  </si>
  <si>
    <t>权重</t>
  </si>
  <si>
    <t>风险加权资产余额</t>
  </si>
  <si>
    <t>风险加权资产比例(%)</t>
  </si>
  <si>
    <t>现金类资产</t>
  </si>
  <si>
    <t>我国中央政府</t>
  </si>
  <si>
    <t>中国人民银行</t>
  </si>
  <si>
    <t>我国政策性银行</t>
  </si>
  <si>
    <t>我国公共部门实体</t>
  </si>
  <si>
    <t>我国商业银行</t>
  </si>
  <si>
    <t>金融资产管理公司为收购国有银行不良贷款而定向发行的债券</t>
  </si>
  <si>
    <t>评级AA-以上（含AA-）的国家和地区的中央政府和中央银行</t>
  </si>
  <si>
    <t>评级AA-以下，A-（含A-）以上的国家和地区的中央政府和中央银行</t>
  </si>
  <si>
    <t>评级A-以下，BBB-（含BBB-）以上的国家和地区的中央政府和中央银行</t>
  </si>
  <si>
    <t>评级AA-及以上国家和地区注册的商业银行和公共部门实体</t>
  </si>
  <si>
    <t>评级AA-以下，A-（含A-）以上国家和地区注册的商业银行和公共部门实体</t>
  </si>
  <si>
    <t>多边开发银行、国际清算银行及国际货币基金组织</t>
  </si>
  <si>
    <t>0%</t>
  </si>
  <si>
    <t>20%</t>
  </si>
  <si>
    <t>25%</t>
  </si>
  <si>
    <t>50%</t>
  </si>
  <si>
    <t>(i1)</t>
  </si>
  <si>
    <t>(i2)</t>
  </si>
  <si>
    <t>(i3)</t>
  </si>
  <si>
    <t>(i4)</t>
  </si>
  <si>
    <t>(i5)</t>
  </si>
  <si>
    <t>(i6)</t>
  </si>
  <si>
    <t>(i7)</t>
  </si>
  <si>
    <t>(i8)</t>
  </si>
  <si>
    <t>(i9)</t>
  </si>
  <si>
    <t>(i10)</t>
  </si>
  <si>
    <t>(i11)</t>
  </si>
  <si>
    <t>(i12)</t>
  </si>
  <si>
    <t>(i13)</t>
  </si>
  <si>
    <t>1</t>
  </si>
  <si>
    <t>1.现金类资产</t>
  </si>
  <si>
    <t>2</t>
  </si>
  <si>
    <t>1.1现金(0%)</t>
  </si>
  <si>
    <t>3</t>
  </si>
  <si>
    <t>1.2黄金(0%)</t>
  </si>
  <si>
    <t>4</t>
  </si>
  <si>
    <t>1.3存放中国人民银行款项(0%)</t>
  </si>
  <si>
    <t>5</t>
  </si>
  <si>
    <t>2.对中央政府和中央银行的债权</t>
  </si>
  <si>
    <t>6</t>
  </si>
  <si>
    <t>2.1对我国中央政府的债权(0%)</t>
  </si>
  <si>
    <t>7</t>
  </si>
  <si>
    <t>2.2对中国人民银行的债权(0%)</t>
  </si>
  <si>
    <t>8</t>
  </si>
  <si>
    <t>2.3对评级AA-以上（含AA-）的国家或地区的中央政府和中央银行的债权(0%)</t>
  </si>
  <si>
    <t>9</t>
  </si>
  <si>
    <t>2.4对评级AA-以下，A-（含A-）以上的国家或地区的中央政府和中央银行的债权(20%)</t>
  </si>
  <si>
    <t>10</t>
  </si>
  <si>
    <t>2.5对评级A-以下，BBB-（含BBB-）以上的国家或地区的中央政府和中央银行的债权(50%)</t>
  </si>
  <si>
    <t>11</t>
  </si>
  <si>
    <t>2.6对评级BBB-以下，B-（含B-）以上的国家或地区的中央政府和中央银行的债权(100%)</t>
  </si>
  <si>
    <t>12</t>
  </si>
  <si>
    <t>2.7对评级B-以下的国家或地区的中央政府和中央银行的债权(150%)</t>
  </si>
  <si>
    <t>13</t>
  </si>
  <si>
    <t>2.8对未评级的国家或地区的中央政府和中央银行的债权(100%)</t>
  </si>
  <si>
    <t>14</t>
  </si>
  <si>
    <t>3.对公共部门实体的债权</t>
  </si>
  <si>
    <t>15</t>
  </si>
  <si>
    <t>3.1对我国公共部门的债权（收入来源于中央财政）</t>
  </si>
  <si>
    <t>16</t>
  </si>
  <si>
    <t>3.1.1其中：对我国公共部门的贷款（收入来源于中央财政）(20%)</t>
  </si>
  <si>
    <t>17</t>
  </si>
  <si>
    <t>3.1.2其中：持有的我国公共部门发行的债券（收入来源于中央财政）(20%)</t>
  </si>
  <si>
    <t>18</t>
  </si>
  <si>
    <t>3.2对我国省级（直辖区、自治区）以及计划单列市人民政府的债权(20%)</t>
  </si>
  <si>
    <t>19</t>
  </si>
  <si>
    <t>3.3对评级AA-及以上国家或地区注册的公共部门实体的债权(25%)</t>
  </si>
  <si>
    <t>20</t>
  </si>
  <si>
    <t>3.4对评级AA-以下，A-（含A-）以上国家或地区注册的公共部门实体的债权(50%)</t>
  </si>
  <si>
    <t>21</t>
  </si>
  <si>
    <t>3.5对评级A-以下，B-（含B-）以上国家或地区注册的公共部门实体的债权(100%)</t>
  </si>
  <si>
    <t>22</t>
  </si>
  <si>
    <t>3.6对评级B-以下国家或地区注册的公共部门实体的债权(150%)</t>
  </si>
  <si>
    <t>23</t>
  </si>
  <si>
    <t>3.7对未评级的国家或地区注册的公共部门实体的债权(100%)</t>
  </si>
  <si>
    <t>24</t>
  </si>
  <si>
    <t>4.对我国金融机构的债权</t>
  </si>
  <si>
    <t>25</t>
  </si>
  <si>
    <t>4.1对我国政策性银行的债权</t>
  </si>
  <si>
    <t>26</t>
  </si>
  <si>
    <t>4.1.1对我国政策性银行的债权(0%)</t>
  </si>
  <si>
    <t>27</t>
  </si>
  <si>
    <t>4.1.2对我国政策性银行的次级债权（未扣除部分）(100%)</t>
  </si>
  <si>
    <t>28</t>
  </si>
  <si>
    <t>4.2对我国中央政府投资的金融资产管理公司的债权</t>
  </si>
  <si>
    <t>29</t>
  </si>
  <si>
    <t>4.2.1持有我国中央政府投资的金融资产管理公司为收购国有银行不良贷款而定向发行的债券(0%)</t>
  </si>
  <si>
    <t>30</t>
  </si>
  <si>
    <t>4.2.2对我国中央政府投资的金融资产管理公司的其他债权(100%)</t>
  </si>
  <si>
    <t>31</t>
  </si>
  <si>
    <t>4.3对我国商业银行的债权</t>
  </si>
  <si>
    <t>32</t>
  </si>
  <si>
    <t>4.3.1原始期限三个月以内(20%)</t>
  </si>
  <si>
    <t>33</t>
  </si>
  <si>
    <t>4.3.2原始期限三个月以上(25%)</t>
  </si>
  <si>
    <t>34</t>
  </si>
  <si>
    <t>4.4对我国商业银行的次级债权（未扣除部分）(100%)</t>
  </si>
  <si>
    <t>35</t>
  </si>
  <si>
    <t>4.5对我国其他金融机构的债权(100%)</t>
  </si>
  <si>
    <t>36</t>
  </si>
  <si>
    <t>5.对在其他国家/地区注册金融机构的债权</t>
  </si>
  <si>
    <t>37</t>
  </si>
  <si>
    <t>5.1对评级AA-及以上国家或地区注册的商业银行的债权(25%)</t>
  </si>
  <si>
    <t>38</t>
  </si>
  <si>
    <t>5.2对评级AA-以下，A-（含A-）以上国家或地区注册的商业银行的债权(50%)</t>
  </si>
  <si>
    <t>39</t>
  </si>
  <si>
    <t>5.3对评级A-以下，B-（含B-）以上国家或地区注册的商业银行的债权(100%)</t>
  </si>
  <si>
    <t>40</t>
  </si>
  <si>
    <t>5.4对评级B-以下国家或地区注册的商业银行的债权(150%)</t>
  </si>
  <si>
    <t>41</t>
  </si>
  <si>
    <t>5.5对未评级的国家或地区注册的商业银行的债权(100%)</t>
  </si>
  <si>
    <t>42</t>
  </si>
  <si>
    <t>5.6对多边开发银行、国际清算银行及国际货币基金组织的债权(0%)</t>
  </si>
  <si>
    <t>43</t>
  </si>
  <si>
    <t>5.7对其他金融机构的债权(100%)</t>
  </si>
  <si>
    <t>44</t>
  </si>
  <si>
    <t>6.对一般企（事）业的债权(100%)</t>
  </si>
  <si>
    <t>45</t>
  </si>
  <si>
    <t>7.对符合标准的小微企业的债权(75%)</t>
  </si>
  <si>
    <t>46</t>
  </si>
  <si>
    <t>8.对个人的债权</t>
  </si>
  <si>
    <t>47</t>
  </si>
  <si>
    <t>8.1个人住房抵押贷款(50%)</t>
  </si>
  <si>
    <t>48</t>
  </si>
  <si>
    <t>8.2个人住房抵押追加贷款(150%)</t>
  </si>
  <si>
    <t>49</t>
  </si>
  <si>
    <t>8.3对个人其他债权(75%)</t>
  </si>
  <si>
    <t>50</t>
  </si>
  <si>
    <t>9.租赁资产余值(100%)</t>
  </si>
  <si>
    <t>51</t>
  </si>
  <si>
    <t>10.股权投资</t>
  </si>
  <si>
    <t>52</t>
  </si>
  <si>
    <t>10.1对金融机构的股权投资（未扣除部分）(250%)</t>
  </si>
  <si>
    <t>53</t>
  </si>
  <si>
    <t>10.2被动持有的对工商企业的股权投资(400%)</t>
  </si>
  <si>
    <t>54</t>
  </si>
  <si>
    <t>10.3因政策性原因并经国务院特别批准的对工商企业股权投资(400%)</t>
  </si>
  <si>
    <t>55</t>
  </si>
  <si>
    <t>10.4对工商企业的其他股权投资(1250%)</t>
  </si>
  <si>
    <t>56</t>
  </si>
  <si>
    <t>11.其他</t>
  </si>
  <si>
    <t>57</t>
  </si>
  <si>
    <t>11.1联行往来、外汇买卖及同城票据交换等零风险款项(0%)</t>
  </si>
  <si>
    <t>58</t>
  </si>
  <si>
    <t>11.2非自用不动产</t>
  </si>
  <si>
    <t>59</t>
  </si>
  <si>
    <t xml:space="preserve">   11.2.1因行使抵押权而持有的非自用不动产（100%)</t>
  </si>
  <si>
    <t>60</t>
  </si>
  <si>
    <t xml:space="preserve">   11.2.2其他非自用不动产（1250%）</t>
  </si>
  <si>
    <t>61</t>
  </si>
  <si>
    <t>11.3依赖于银行未来盈利的净递延税资产（未扣除部分）(250%)</t>
  </si>
  <si>
    <t>62</t>
  </si>
  <si>
    <t>11.4其他表内资产</t>
  </si>
  <si>
    <t>63</t>
  </si>
  <si>
    <t xml:space="preserve">   11.4.1适用0%风险权重的资产</t>
  </si>
  <si>
    <t>64</t>
  </si>
  <si>
    <t xml:space="preserve">   11.4.2适用20%风险权重的资产</t>
  </si>
  <si>
    <t>65</t>
  </si>
  <si>
    <t xml:space="preserve">   11.4.3适用25%风险权重的资产</t>
  </si>
  <si>
    <t>66</t>
  </si>
  <si>
    <t xml:space="preserve">   11.4.4适用50%风险权重的资产</t>
  </si>
  <si>
    <t>67</t>
  </si>
  <si>
    <t xml:space="preserve">   11.4.5适用75%风险权重的资产</t>
  </si>
  <si>
    <t>68</t>
  </si>
  <si>
    <t xml:space="preserve">   11.4.6适用100%风险权重的资产</t>
  </si>
  <si>
    <t>69</t>
  </si>
  <si>
    <t xml:space="preserve">   11.4.7适用150%风险权重的资产</t>
  </si>
  <si>
    <t>70</t>
  </si>
  <si>
    <t xml:space="preserve">   11.4.8适用250%风险权重的资产</t>
  </si>
  <si>
    <t>71</t>
  </si>
  <si>
    <t xml:space="preserve">   11.4.9适用400%风险权重的资产</t>
  </si>
  <si>
    <t>72</t>
  </si>
  <si>
    <t xml:space="preserve">   11.4.10适用1250%风险权重的资产</t>
  </si>
  <si>
    <t>73</t>
  </si>
  <si>
    <t>12.证券、商品、外汇交易清算过程中形成的风险暴露</t>
  </si>
  <si>
    <t>74</t>
  </si>
  <si>
    <t>12.1货款对付模式下</t>
  </si>
  <si>
    <t>75</t>
  </si>
  <si>
    <t xml:space="preserve">   12.1.1货款对付模式下4（含）个交易日以内（0%）</t>
  </si>
  <si>
    <t>76</t>
  </si>
  <si>
    <t xml:space="preserve">   12.1.2货款对付模式下5至15个交易日之间（100%）</t>
  </si>
  <si>
    <t>77</t>
  </si>
  <si>
    <t xml:space="preserve">   12.1.3货款对付模式下16至30个交易日之间（625%）</t>
  </si>
  <si>
    <t>78</t>
  </si>
  <si>
    <t xml:space="preserve">   12.1.4货款对付模式下31至45个交易日之间（937.5%）</t>
  </si>
  <si>
    <t>79</t>
  </si>
  <si>
    <t xml:space="preserve">   12.1.5货款对付模式下46个交易日以上（1250%）</t>
  </si>
  <si>
    <t>80</t>
  </si>
  <si>
    <t>12.2非货款对付模式下5（含）个交易日后（1250%）</t>
  </si>
  <si>
    <t>81</t>
  </si>
  <si>
    <t>13.资产证券化表内项目</t>
  </si>
  <si>
    <t>82</t>
  </si>
  <si>
    <t>14.小计</t>
  </si>
  <si>
    <t>83</t>
  </si>
  <si>
    <t>15.计入二级资本的超额贷款损失准备</t>
  </si>
  <si>
    <t>84</t>
  </si>
  <si>
    <t>16.在资本中扣除的贷款损失准备缺口</t>
  </si>
  <si>
    <t>85</t>
  </si>
  <si>
    <t>17.表内信用风险加权资产</t>
  </si>
  <si>
    <t>附注项目：</t>
  </si>
  <si>
    <t>1.已计算市场风险资本的表内交易账户资产</t>
  </si>
  <si>
    <t>2.资本扣减项</t>
  </si>
  <si>
    <t>3.衍生金融资产（银行账户）</t>
  </si>
  <si>
    <t>4.已计算交易对手信用风险的证券融资交易业务（银行账户）</t>
  </si>
  <si>
    <t>5.未纳入监管并表的附属公司的资产</t>
  </si>
  <si>
    <t>填表人：</t>
  </si>
  <si>
    <t>复核人：</t>
  </si>
  <si>
    <t>负责人：</t>
  </si>
  <si>
    <t>版本号:1410</t>
  </si>
  <si>
    <t>蓝色底为含公式区域</t>
  </si>
  <si>
    <t>无数据部分</t>
  </si>
</sst>
</file>

<file path=xl/styles.xml><?xml version="1.0" encoding="utf-8"?>
<styleSheet xmlns="http://schemas.openxmlformats.org/spreadsheetml/2006/main">
  <numFmts count="1">
    <numFmt numFmtId="176" formatCode="0.00_ "/>
  </numFmts>
  <fonts count="4">
    <font>
      <sz val="11"/>
      <color theme="1"/>
      <name val="宋体"/>
      <family val="2"/>
      <charset val="134"/>
      <scheme val="minor"/>
    </font>
    <font>
      <b/>
      <sz val="18"/>
      <color theme="1"/>
      <name val="宋体"/>
      <family val="3"/>
      <charset val="134"/>
      <scheme val="minor"/>
    </font>
    <font>
      <sz val="12"/>
      <color theme="1"/>
      <name val="宋体"/>
      <family val="3"/>
      <charset val="134"/>
      <scheme val="minor"/>
    </font>
    <font>
      <sz val="9"/>
      <name val="宋体"/>
      <family val="2"/>
      <charset val="134"/>
      <scheme val="minor"/>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49" fontId="1"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49" fontId="2" fillId="0" borderId="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left" vertical="center"/>
    </xf>
    <xf numFmtId="0" fontId="0" fillId="0" borderId="1" xfId="0"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left" vertical="center"/>
    </xf>
    <xf numFmtId="176" fontId="0" fillId="0" borderId="1" xfId="0" applyNumberFormat="1" applyBorder="1">
      <alignment vertical="center"/>
    </xf>
    <xf numFmtId="10" fontId="0" fillId="0" borderId="1" xfId="0" applyNumberFormat="1" applyBorder="1">
      <alignment vertical="center"/>
    </xf>
    <xf numFmtId="0" fontId="0" fillId="0" borderId="1" xfId="0" applyBorder="1" applyAlignment="1">
      <alignment horizontal="right" vertical="center"/>
    </xf>
    <xf numFmtId="176" fontId="2" fillId="0" borderId="1" xfId="0" applyNumberFormat="1" applyFont="1" applyBorder="1" applyAlignment="1">
      <alignment horizontal="right" vertical="center"/>
    </xf>
    <xf numFmtId="49" fontId="2" fillId="0" borderId="1" xfId="0" applyNumberFormat="1" applyFont="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03"/>
  <sheetViews>
    <sheetView tabSelected="1" zoomScale="80" zoomScaleNormal="80" workbookViewId="0"/>
  </sheetViews>
  <sheetFormatPr defaultRowHeight="13.5"/>
  <cols>
    <col min="1" max="1" width="6.625" customWidth="1"/>
    <col min="2" max="2" width="48.625" customWidth="1"/>
    <col min="3" max="4" width="13.625" customWidth="1"/>
    <col min="5" max="5" width="10.625" customWidth="1"/>
    <col min="6" max="6" width="17.625" customWidth="1"/>
    <col min="7" max="7" width="10.625" customWidth="1"/>
    <col min="8" max="8" width="11.625" customWidth="1"/>
    <col min="9" max="9" width="18.625" customWidth="1"/>
    <col min="10" max="10" width="12.625" customWidth="1"/>
    <col min="11" max="11" width="13.625" customWidth="1"/>
    <col min="12" max="12" width="16.625" customWidth="1"/>
    <col min="13" max="13" width="15.625" customWidth="1"/>
    <col min="14" max="14" width="13.625" customWidth="1"/>
    <col min="15" max="15" width="17.625" customWidth="1"/>
    <col min="16" max="16" width="12.625" customWidth="1"/>
    <col min="17" max="17" width="11.625" customWidth="1"/>
    <col min="18" max="19" width="13.625" customWidth="1"/>
    <col min="20" max="20" width="10.625" customWidth="1"/>
    <col min="21" max="21" width="14.625" customWidth="1"/>
    <col min="22" max="22" width="13.625" customWidth="1"/>
  </cols>
  <sheetData>
    <row r="1" spans="1:22" ht="50.1" customHeight="1">
      <c r="A1" s="2" t="s">
        <v>0</v>
      </c>
      <c r="B1" s="1"/>
      <c r="C1" s="1"/>
      <c r="D1" s="1"/>
      <c r="E1" s="1"/>
      <c r="F1" s="1"/>
      <c r="G1" s="1"/>
      <c r="H1" s="1"/>
      <c r="I1" s="1"/>
      <c r="J1" s="1"/>
      <c r="K1" s="1"/>
      <c r="L1" s="1"/>
      <c r="M1" s="1"/>
      <c r="N1" s="1"/>
      <c r="O1" s="1"/>
      <c r="P1" s="1"/>
      <c r="Q1" s="1"/>
      <c r="R1" s="1"/>
      <c r="S1" s="1"/>
      <c r="T1" s="1"/>
      <c r="U1" s="1"/>
      <c r="V1" s="1"/>
    </row>
    <row r="2" spans="1:22" ht="18.95" customHeight="1">
      <c r="A2" s="3" t="s">
        <v>1</v>
      </c>
      <c r="B2" s="3"/>
      <c r="C2" s="4" t="s">
        <v>2</v>
      </c>
      <c r="D2" s="4" t="s">
        <v>3</v>
      </c>
      <c r="V2" s="4" t="s">
        <v>4</v>
      </c>
    </row>
    <row r="3" spans="1:22" ht="18.95" customHeight="1">
      <c r="A3" s="5" t="s">
        <v>5</v>
      </c>
      <c r="B3" s="6"/>
      <c r="C3" s="8" t="s">
        <v>6</v>
      </c>
      <c r="D3" s="8" t="s">
        <v>7</v>
      </c>
      <c r="E3" s="8" t="s">
        <v>8</v>
      </c>
      <c r="F3" s="8" t="s">
        <v>9</v>
      </c>
      <c r="G3" s="8" t="s">
        <v>10</v>
      </c>
      <c r="H3" s="8" t="s">
        <v>11</v>
      </c>
      <c r="I3" s="8" t="s">
        <v>12</v>
      </c>
      <c r="J3" s="8" t="s">
        <v>13</v>
      </c>
      <c r="K3" s="8" t="s">
        <v>14</v>
      </c>
      <c r="L3" s="8" t="s">
        <v>15</v>
      </c>
      <c r="M3" s="8" t="s">
        <v>16</v>
      </c>
      <c r="N3" s="8" t="s">
        <v>17</v>
      </c>
      <c r="O3" s="8" t="s">
        <v>18</v>
      </c>
      <c r="P3" s="8" t="s">
        <v>19</v>
      </c>
      <c r="Q3" s="8" t="s">
        <v>20</v>
      </c>
      <c r="R3" s="8" t="s">
        <v>21</v>
      </c>
      <c r="S3" s="8" t="s">
        <v>22</v>
      </c>
      <c r="T3" s="8" t="s">
        <v>23</v>
      </c>
      <c r="U3" s="8" t="s">
        <v>24</v>
      </c>
      <c r="V3" s="8" t="s">
        <v>25</v>
      </c>
    </row>
    <row r="4" spans="1:22" ht="24" customHeight="1">
      <c r="A4" s="6"/>
      <c r="B4" s="6"/>
      <c r="C4" s="9" t="s">
        <v>26</v>
      </c>
      <c r="D4" s="9" t="s">
        <v>27</v>
      </c>
      <c r="E4" s="9" t="s">
        <v>28</v>
      </c>
      <c r="F4" s="10" t="s">
        <v>29</v>
      </c>
      <c r="G4" s="11"/>
      <c r="H4" s="11"/>
      <c r="I4" s="11"/>
      <c r="J4" s="11"/>
      <c r="K4" s="11"/>
      <c r="L4" s="11"/>
      <c r="M4" s="11"/>
      <c r="N4" s="11"/>
      <c r="O4" s="11"/>
      <c r="P4" s="11"/>
      <c r="Q4" s="11"/>
      <c r="R4" s="11"/>
      <c r="S4" s="9" t="s">
        <v>30</v>
      </c>
      <c r="T4" s="9" t="s">
        <v>31</v>
      </c>
      <c r="U4" s="9" t="s">
        <v>32</v>
      </c>
      <c r="V4" s="9" t="s">
        <v>33</v>
      </c>
    </row>
    <row r="5" spans="1:22" ht="72" customHeight="1">
      <c r="A5" s="6"/>
      <c r="B5" s="6"/>
      <c r="C5" s="12"/>
      <c r="D5" s="6"/>
      <c r="E5" s="6"/>
      <c r="F5" s="9" t="s">
        <v>34</v>
      </c>
      <c r="G5" s="9" t="s">
        <v>35</v>
      </c>
      <c r="H5" s="9" t="s">
        <v>36</v>
      </c>
      <c r="I5" s="9" t="s">
        <v>37</v>
      </c>
      <c r="J5" s="9" t="s">
        <v>38</v>
      </c>
      <c r="K5" s="9" t="s">
        <v>39</v>
      </c>
      <c r="L5" s="9" t="s">
        <v>40</v>
      </c>
      <c r="M5" s="9" t="s">
        <v>41</v>
      </c>
      <c r="N5" s="9" t="s">
        <v>42</v>
      </c>
      <c r="O5" s="9" t="s">
        <v>43</v>
      </c>
      <c r="P5" s="9" t="s">
        <v>44</v>
      </c>
      <c r="Q5" s="9" t="s">
        <v>45</v>
      </c>
      <c r="R5" s="9" t="s">
        <v>46</v>
      </c>
      <c r="S5" s="6"/>
      <c r="T5" s="6"/>
      <c r="U5" s="6"/>
      <c r="V5" s="12"/>
    </row>
    <row r="6" spans="1:22" ht="18.95" customHeight="1">
      <c r="A6" s="6"/>
      <c r="B6" s="6"/>
      <c r="C6" s="6"/>
      <c r="D6" s="6"/>
      <c r="E6" s="6"/>
      <c r="F6" s="13"/>
      <c r="G6" s="6"/>
      <c r="H6" s="6"/>
      <c r="I6" s="6"/>
      <c r="J6" s="6"/>
      <c r="K6" s="6"/>
      <c r="L6" s="6"/>
      <c r="M6" s="6"/>
      <c r="N6" s="6"/>
      <c r="O6" s="6"/>
      <c r="P6" s="6"/>
      <c r="Q6" s="6"/>
      <c r="R6" s="6"/>
      <c r="S6" s="6"/>
      <c r="T6" s="6"/>
      <c r="U6" s="6"/>
      <c r="V6" s="6"/>
    </row>
    <row r="7" spans="1:22" ht="18.95" customHeight="1">
      <c r="A7" s="6"/>
      <c r="B7" s="6"/>
      <c r="C7" s="6"/>
      <c r="D7" s="6"/>
      <c r="E7" s="6"/>
      <c r="F7" s="8" t="s">
        <v>47</v>
      </c>
      <c r="G7" s="8" t="s">
        <v>47</v>
      </c>
      <c r="H7" s="8" t="s">
        <v>47</v>
      </c>
      <c r="I7" s="8" t="s">
        <v>47</v>
      </c>
      <c r="J7" s="8" t="s">
        <v>48</v>
      </c>
      <c r="K7" s="8" t="s">
        <v>49</v>
      </c>
      <c r="L7" s="8" t="s">
        <v>47</v>
      </c>
      <c r="M7" s="8" t="s">
        <v>47</v>
      </c>
      <c r="N7" s="8" t="s">
        <v>48</v>
      </c>
      <c r="O7" s="8" t="s">
        <v>50</v>
      </c>
      <c r="P7" s="8" t="s">
        <v>49</v>
      </c>
      <c r="Q7" s="8" t="s">
        <v>50</v>
      </c>
      <c r="R7" s="8" t="s">
        <v>47</v>
      </c>
      <c r="S7" s="6"/>
      <c r="T7" s="6"/>
      <c r="U7" s="6"/>
      <c r="V7" s="6"/>
    </row>
    <row r="8" spans="1:22" ht="18.95" customHeight="1">
      <c r="A8" s="6"/>
      <c r="B8" s="6"/>
      <c r="C8" s="6"/>
      <c r="D8" s="6"/>
      <c r="E8" s="6"/>
      <c r="F8" s="8" t="s">
        <v>51</v>
      </c>
      <c r="G8" s="8" t="s">
        <v>52</v>
      </c>
      <c r="H8" s="8" t="s">
        <v>53</v>
      </c>
      <c r="I8" s="8" t="s">
        <v>54</v>
      </c>
      <c r="J8" s="8" t="s">
        <v>55</v>
      </c>
      <c r="K8" s="8" t="s">
        <v>56</v>
      </c>
      <c r="L8" s="8" t="s">
        <v>57</v>
      </c>
      <c r="M8" s="8" t="s">
        <v>58</v>
      </c>
      <c r="N8" s="8" t="s">
        <v>59</v>
      </c>
      <c r="O8" s="8" t="s">
        <v>60</v>
      </c>
      <c r="P8" s="8" t="s">
        <v>61</v>
      </c>
      <c r="Q8" s="8" t="s">
        <v>62</v>
      </c>
      <c r="R8" s="8" t="s">
        <v>63</v>
      </c>
      <c r="S8" s="6"/>
      <c r="T8" s="6"/>
      <c r="U8" s="6"/>
      <c r="V8" s="6"/>
    </row>
    <row r="9" spans="1:22" ht="18.95" customHeight="1">
      <c r="A9" s="8" t="s">
        <v>64</v>
      </c>
      <c r="B9" s="14" t="s">
        <v>65</v>
      </c>
      <c r="C9" s="15">
        <f>C10+C11+C12</f>
        <v>273256.31</v>
      </c>
      <c r="D9" s="15">
        <f>D10+D11+D12</f>
        <v>0</v>
      </c>
      <c r="E9" s="15">
        <f>E10+E11+E12</f>
        <v>273256.31</v>
      </c>
      <c r="F9" s="15">
        <f>F10+F11+F12</f>
        <v>0</v>
      </c>
      <c r="G9" s="15">
        <f>G10+G11+G12</f>
        <v>0</v>
      </c>
      <c r="H9" s="15">
        <f>H10+H11+H12</f>
        <v>0</v>
      </c>
      <c r="I9" s="15">
        <f>I10+I11+I12</f>
        <v>0</v>
      </c>
      <c r="J9" s="15">
        <f>J10+J11+J12</f>
        <v>0</v>
      </c>
      <c r="K9" s="15">
        <f>K10+K11+K12</f>
        <v>0</v>
      </c>
      <c r="L9" s="15">
        <f>L10+L11+L12</f>
        <v>0</v>
      </c>
      <c r="M9" s="15">
        <f>M10+M11+M12</f>
        <v>0</v>
      </c>
      <c r="N9" s="15">
        <f>N10+N11+N12</f>
        <v>0</v>
      </c>
      <c r="O9" s="15">
        <f>O10+O11+O12</f>
        <v>0</v>
      </c>
      <c r="P9" s="15">
        <f>P10+P11+P12</f>
        <v>0</v>
      </c>
      <c r="Q9" s="15">
        <f>Q10+Q11+Q12</f>
        <v>0</v>
      </c>
      <c r="R9" s="15">
        <f>R10+R11+R12</f>
        <v>0</v>
      </c>
      <c r="S9" s="15">
        <f>S10+S11+S12</f>
        <v>273256.31</v>
      </c>
      <c r="T9" s="7"/>
      <c r="U9" s="15">
        <f>U10+U11+U12</f>
        <v>0</v>
      </c>
      <c r="V9" s="16">
        <f>(U9/E9*100)/100</f>
        <v>0</v>
      </c>
    </row>
    <row r="10" spans="1:22" ht="18.95" customHeight="1">
      <c r="A10" s="8" t="s">
        <v>66</v>
      </c>
      <c r="B10" s="14" t="s">
        <v>67</v>
      </c>
      <c r="C10" s="18">
        <v>10350.43</v>
      </c>
      <c r="D10" s="17">
        <v>0</v>
      </c>
      <c r="E10" s="15">
        <f>C10-D10</f>
        <v>10350.43</v>
      </c>
      <c r="F10" s="7"/>
      <c r="G10" s="7"/>
      <c r="H10" s="7"/>
      <c r="I10" s="7"/>
      <c r="J10" s="7"/>
      <c r="K10" s="7"/>
      <c r="L10" s="7"/>
      <c r="M10" s="7"/>
      <c r="N10" s="7"/>
      <c r="O10" s="7"/>
      <c r="P10" s="7"/>
      <c r="Q10" s="7"/>
      <c r="R10" s="7"/>
      <c r="S10" s="15">
        <f>IF(E10-F10-G10-H10-I10-J10-K10-L10-M10-N10-O10-P10-Q10-R10&lt;0,0,E10-F10-G10-H10-I10-J10-K10-L10-M10-N10-O10-P10-Q10-R10)</f>
        <v>10350.43</v>
      </c>
      <c r="T10" s="16">
        <f>(0)/100</f>
        <v>0</v>
      </c>
      <c r="U10" s="15">
        <f>S10*T10/100</f>
        <v>0</v>
      </c>
      <c r="V10" s="16">
        <f>(U10/E10*100)/100</f>
        <v>0</v>
      </c>
    </row>
    <row r="11" spans="1:22" ht="18.95" customHeight="1">
      <c r="A11" s="8" t="s">
        <v>68</v>
      </c>
      <c r="B11" s="14" t="s">
        <v>69</v>
      </c>
      <c r="C11" s="18">
        <v>15.09</v>
      </c>
      <c r="D11" s="17">
        <v>0</v>
      </c>
      <c r="E11" s="15">
        <f>C11-D11</f>
        <v>15.09</v>
      </c>
      <c r="F11" s="7"/>
      <c r="G11" s="7"/>
      <c r="H11" s="7"/>
      <c r="I11" s="7"/>
      <c r="J11" s="7"/>
      <c r="K11" s="7"/>
      <c r="L11" s="7"/>
      <c r="M11" s="7"/>
      <c r="N11" s="7"/>
      <c r="O11" s="7"/>
      <c r="P11" s="7"/>
      <c r="Q11" s="7"/>
      <c r="R11" s="7"/>
      <c r="S11" s="15">
        <f>IF(E11-F11-G11-H11-I11-J11-K11-L11-M11-N11-O11-P11-Q11-R11&lt;0,0,E11-F11-G11-H11-I11-J11-K11-L11-M11-N11-O11-P11-Q11-R11)</f>
        <v>15.09</v>
      </c>
      <c r="T11" s="16">
        <f>(0)/100</f>
        <v>0</v>
      </c>
      <c r="U11" s="15">
        <f>S11*T11/100</f>
        <v>0</v>
      </c>
      <c r="V11" s="16">
        <f>(U11/E11*100)/100</f>
        <v>0</v>
      </c>
    </row>
    <row r="12" spans="1:22" ht="18.95" customHeight="1">
      <c r="A12" s="8" t="s">
        <v>70</v>
      </c>
      <c r="B12" s="14" t="s">
        <v>71</v>
      </c>
      <c r="C12" s="18">
        <v>262890.78999999998</v>
      </c>
      <c r="D12" s="17">
        <v>0</v>
      </c>
      <c r="E12" s="15">
        <f>C12-D12</f>
        <v>262890.78999999998</v>
      </c>
      <c r="F12" s="7"/>
      <c r="G12" s="7"/>
      <c r="H12" s="7"/>
      <c r="I12" s="7"/>
      <c r="J12" s="7"/>
      <c r="K12" s="7"/>
      <c r="L12" s="7"/>
      <c r="M12" s="7"/>
      <c r="N12" s="7"/>
      <c r="O12" s="7"/>
      <c r="P12" s="7"/>
      <c r="Q12" s="7"/>
      <c r="R12" s="7"/>
      <c r="S12" s="15">
        <f>IF(E12-F12-G12-H12-I12-J12-K12-L12-M12-N12-O12-P12-Q12-R12&lt;0,0,E12-F12-G12-H12-I12-J12-K12-L12-M12-N12-O12-P12-Q12-R12)</f>
        <v>262890.78999999998</v>
      </c>
      <c r="T12" s="16">
        <f>(0)/100</f>
        <v>0</v>
      </c>
      <c r="U12" s="15">
        <f>S12*T12/100</f>
        <v>0</v>
      </c>
      <c r="V12" s="16">
        <f>(U12/E12*100)/100</f>
        <v>0</v>
      </c>
    </row>
    <row r="13" spans="1:22" ht="18.95" customHeight="1">
      <c r="A13" s="8" t="s">
        <v>72</v>
      </c>
      <c r="B13" s="14" t="s">
        <v>73</v>
      </c>
      <c r="C13" s="15">
        <f>C14+C15+C16+C17+C18+C19+C20+C21</f>
        <v>1525.98</v>
      </c>
      <c r="D13" s="15">
        <f>D14+D15+D16+D17+D18+D19+D20+D21</f>
        <v>0</v>
      </c>
      <c r="E13" s="15">
        <f>E14+E15+E16+E17+E18+E19+E20+E21</f>
        <v>1525.98</v>
      </c>
      <c r="F13" s="15">
        <f>F14+F15+F16+F17+F18+F19+F20+F21</f>
        <v>0</v>
      </c>
      <c r="G13" s="15">
        <f>G14+G15+G16+G17+G18+G19+G20+G21</f>
        <v>0</v>
      </c>
      <c r="H13" s="15">
        <f>H14+H15+H16+H17+H18+H19+H20+H21</f>
        <v>0</v>
      </c>
      <c r="I13" s="15">
        <f>I14+I15+I16+I17+I18+I19+I20+I21</f>
        <v>0</v>
      </c>
      <c r="J13" s="15">
        <f>J14+J15+J16+J17+J18+J19+J20+J21</f>
        <v>0</v>
      </c>
      <c r="K13" s="15">
        <f>K14+K15+K16+K17+K18+K19+K20+K21</f>
        <v>0</v>
      </c>
      <c r="L13" s="15">
        <f>L14+L15+L16+L17+L18+L19+L20+L21</f>
        <v>0</v>
      </c>
      <c r="M13" s="15">
        <f>M14+M15+M16+M17+M18+M19+M20+M21</f>
        <v>0</v>
      </c>
      <c r="N13" s="15">
        <f>N14+N15+N16+N17+N18+N19+N20+N21</f>
        <v>0</v>
      </c>
      <c r="O13" s="15">
        <f>O14+O15+O16+O17+O18+O19+O20+O21</f>
        <v>0</v>
      </c>
      <c r="P13" s="15">
        <f>P14+P15+P16+P17+P18+P19+P20+P21</f>
        <v>0</v>
      </c>
      <c r="Q13" s="15">
        <f>Q14+Q15+Q16+Q17+Q18+Q19+Q20+Q21</f>
        <v>0</v>
      </c>
      <c r="R13" s="15">
        <f>R14+R15+R16+R17+R18+R19+R20+R21</f>
        <v>0</v>
      </c>
      <c r="S13" s="15">
        <f>S14+S15+S16+S17+S18+S19+S20+S21</f>
        <v>1525.98</v>
      </c>
      <c r="T13" s="7"/>
      <c r="U13" s="15">
        <f>U14+U15+U16+U17+U18+U19+U20+U21</f>
        <v>0</v>
      </c>
      <c r="V13" s="16">
        <f>(U13/E13*100)/100</f>
        <v>0</v>
      </c>
    </row>
    <row r="14" spans="1:22" ht="18.95" customHeight="1">
      <c r="A14" s="8" t="s">
        <v>74</v>
      </c>
      <c r="B14" s="14" t="s">
        <v>75</v>
      </c>
      <c r="C14" s="18">
        <v>1525.98</v>
      </c>
      <c r="D14" s="17">
        <v>0</v>
      </c>
      <c r="E14" s="15">
        <f>C14-D14</f>
        <v>1525.98</v>
      </c>
      <c r="F14" s="7"/>
      <c r="G14" s="7"/>
      <c r="H14" s="7"/>
      <c r="I14" s="7"/>
      <c r="J14" s="7"/>
      <c r="K14" s="7"/>
      <c r="L14" s="7"/>
      <c r="M14" s="7"/>
      <c r="N14" s="7"/>
      <c r="O14" s="7"/>
      <c r="P14" s="7"/>
      <c r="Q14" s="7"/>
      <c r="R14" s="7"/>
      <c r="S14" s="15">
        <f>IF(E14-F14-G14-H14-I14-J14-K14-L14-M14-N14-O14-P14-Q14-R14&lt;0,0,E14-F14-G14-H14-I14-J14-K14-L14-M14-N14-O14-P14-Q14-R14)</f>
        <v>1525.98</v>
      </c>
      <c r="T14" s="16">
        <f>(0)/100</f>
        <v>0</v>
      </c>
      <c r="U14" s="15">
        <f>S14*T14/100</f>
        <v>0</v>
      </c>
      <c r="V14" s="16">
        <f>(U14/E14*100)/100</f>
        <v>0</v>
      </c>
    </row>
    <row r="15" spans="1:22" ht="18.95" customHeight="1">
      <c r="A15" s="8" t="s">
        <v>76</v>
      </c>
      <c r="B15" s="14" t="s">
        <v>77</v>
      </c>
      <c r="C15" s="17">
        <v>0</v>
      </c>
      <c r="D15" s="17">
        <v>0</v>
      </c>
      <c r="E15" s="15">
        <f>C15-D15</f>
        <v>0</v>
      </c>
      <c r="F15" s="7"/>
      <c r="G15" s="7"/>
      <c r="H15" s="7"/>
      <c r="I15" s="7"/>
      <c r="J15" s="7"/>
      <c r="K15" s="7"/>
      <c r="L15" s="7"/>
      <c r="M15" s="7"/>
      <c r="N15" s="7"/>
      <c r="O15" s="7"/>
      <c r="P15" s="7"/>
      <c r="Q15" s="7"/>
      <c r="R15" s="7"/>
      <c r="S15" s="15">
        <f>IF(E15-F15-G15-H15-I15-J15-K15-L15-M15-N15-O15-P15-Q15-R15&lt;0,0,E15-F15-G15-H15-I15-J15-K15-L15-M15-N15-O15-P15-Q15-R15)</f>
        <v>0</v>
      </c>
      <c r="T15" s="16">
        <f>(0)/100</f>
        <v>0</v>
      </c>
      <c r="U15" s="15">
        <f>S15*T15/100</f>
        <v>0</v>
      </c>
      <c r="V15" s="16" t="e">
        <f>(U15/E15*100)/100</f>
        <v>#DIV/0!</v>
      </c>
    </row>
    <row r="16" spans="1:22" ht="18.95" customHeight="1">
      <c r="A16" s="8" t="s">
        <v>78</v>
      </c>
      <c r="B16" s="14" t="s">
        <v>79</v>
      </c>
      <c r="C16" s="17">
        <v>0</v>
      </c>
      <c r="D16" s="17">
        <v>0</v>
      </c>
      <c r="E16" s="15">
        <f>C16-D16</f>
        <v>0</v>
      </c>
      <c r="F16" s="7"/>
      <c r="G16" s="7"/>
      <c r="H16" s="7"/>
      <c r="I16" s="7"/>
      <c r="J16" s="7"/>
      <c r="K16" s="7"/>
      <c r="L16" s="7"/>
      <c r="M16" s="7"/>
      <c r="N16" s="7"/>
      <c r="O16" s="7"/>
      <c r="P16" s="7"/>
      <c r="Q16" s="7"/>
      <c r="R16" s="7"/>
      <c r="S16" s="15">
        <f>IF(E16-F16-G16-H16-I16-J16-K16-L16-M16-N16-O16-P16-Q16-R16&lt;0,0,E16-F16-G16-H16-I16-J16-K16-L16-M16-N16-O16-P16-Q16-R16)</f>
        <v>0</v>
      </c>
      <c r="T16" s="16">
        <f>(0)/100</f>
        <v>0</v>
      </c>
      <c r="U16" s="15">
        <f>S16*T16/100</f>
        <v>0</v>
      </c>
      <c r="V16" s="16" t="e">
        <f>(U16/E16*100)/100</f>
        <v>#DIV/0!</v>
      </c>
    </row>
    <row r="17" spans="1:22" ht="18.95" customHeight="1">
      <c r="A17" s="8" t="s">
        <v>80</v>
      </c>
      <c r="B17" s="14" t="s">
        <v>81</v>
      </c>
      <c r="C17" s="17">
        <v>0</v>
      </c>
      <c r="D17" s="17">
        <v>0</v>
      </c>
      <c r="E17" s="15">
        <f>C17-D17</f>
        <v>0</v>
      </c>
      <c r="F17" s="17">
        <v>0</v>
      </c>
      <c r="G17" s="17">
        <v>0</v>
      </c>
      <c r="H17" s="17">
        <v>0</v>
      </c>
      <c r="I17" s="17">
        <v>0</v>
      </c>
      <c r="J17" s="7"/>
      <c r="K17" s="7"/>
      <c r="L17" s="17">
        <v>0</v>
      </c>
      <c r="M17" s="17">
        <v>0</v>
      </c>
      <c r="N17" s="7"/>
      <c r="O17" s="7"/>
      <c r="P17" s="7"/>
      <c r="Q17" s="7"/>
      <c r="R17" s="17">
        <v>0</v>
      </c>
      <c r="S17" s="15">
        <f>IF(E17-F17-G17-H17-I17-J17-K17-L17-M17-N17-O17-P17-Q17-R17&lt;0,0,E17-F17-G17-H17-I17-J17-K17-L17-M17-N17-O17-P17-Q17-R17)</f>
        <v>0</v>
      </c>
      <c r="T17" s="16">
        <f>(20)/100</f>
        <v>0.2</v>
      </c>
      <c r="U17" s="15">
        <f>F17*0+G17*0+H17*0+I17*0+L17*0+M17*0+R17*0+S17*0.2</f>
        <v>0</v>
      </c>
      <c r="V17" s="16" t="e">
        <f>(U17/E17*100)/100</f>
        <v>#DIV/0!</v>
      </c>
    </row>
    <row r="18" spans="1:22" ht="18.95" customHeight="1">
      <c r="A18" s="8" t="s">
        <v>82</v>
      </c>
      <c r="B18" s="14" t="s">
        <v>83</v>
      </c>
      <c r="C18" s="17">
        <v>0</v>
      </c>
      <c r="D18" s="17">
        <v>0</v>
      </c>
      <c r="E18" s="15">
        <f>C18-D18</f>
        <v>0</v>
      </c>
      <c r="F18" s="17">
        <v>0</v>
      </c>
      <c r="G18" s="17">
        <v>0</v>
      </c>
      <c r="H18" s="17">
        <v>0</v>
      </c>
      <c r="I18" s="17">
        <v>0</v>
      </c>
      <c r="J18" s="17">
        <v>0</v>
      </c>
      <c r="K18" s="17">
        <v>0</v>
      </c>
      <c r="L18" s="17">
        <v>0</v>
      </c>
      <c r="M18" s="17">
        <v>0</v>
      </c>
      <c r="N18" s="17">
        <v>0</v>
      </c>
      <c r="O18" s="7"/>
      <c r="P18" s="17">
        <v>0</v>
      </c>
      <c r="Q18" s="7"/>
      <c r="R18" s="17">
        <v>0</v>
      </c>
      <c r="S18" s="15">
        <f>IF(E18-F18-G18-H18-I18-J18-K18-L18-M18-N18-O18-P18-Q18-R18&lt;0,0,E18-F18-G18-H18-I18-J18-K18-L18-M18-N18-O18-P18-Q18-R18)</f>
        <v>0</v>
      </c>
      <c r="T18" s="16">
        <f>(50)/100</f>
        <v>0.5</v>
      </c>
      <c r="U18" s="15">
        <f>F18*0+G18*0+H18*0+I18*0+J18*0.2+K18*0.25+L18*0+M18*0+N18*0.2+P18*0.25+R18*0+S18*0.5</f>
        <v>0</v>
      </c>
      <c r="V18" s="16" t="e">
        <f>(U18/E18*100)/100</f>
        <v>#DIV/0!</v>
      </c>
    </row>
    <row r="19" spans="1:22" ht="18.95" customHeight="1">
      <c r="A19" s="8" t="s">
        <v>84</v>
      </c>
      <c r="B19" s="14" t="s">
        <v>85</v>
      </c>
      <c r="C19" s="17">
        <v>0</v>
      </c>
      <c r="D19" s="17">
        <v>0</v>
      </c>
      <c r="E19" s="15">
        <f>C19-D19</f>
        <v>0</v>
      </c>
      <c r="F19" s="17">
        <v>0</v>
      </c>
      <c r="G19" s="17">
        <v>0</v>
      </c>
      <c r="H19" s="17">
        <v>0</v>
      </c>
      <c r="I19" s="17">
        <v>0</v>
      </c>
      <c r="J19" s="17">
        <v>0</v>
      </c>
      <c r="K19" s="17">
        <v>0</v>
      </c>
      <c r="L19" s="17">
        <v>0</v>
      </c>
      <c r="M19" s="17">
        <v>0</v>
      </c>
      <c r="N19" s="17">
        <v>0</v>
      </c>
      <c r="O19" s="17">
        <v>0</v>
      </c>
      <c r="P19" s="17">
        <v>0</v>
      </c>
      <c r="Q19" s="17">
        <v>0</v>
      </c>
      <c r="R19" s="17">
        <v>0</v>
      </c>
      <c r="S19" s="15">
        <f>IF(E19-F19-G19-H19-I19-J19-K19-L19-M19-N19-O19-P19-Q19-R19&lt;0,0,E19-F19-G19-H19-I19-J19-K19-L19-M19-N19-O19-P19-Q19-R19)</f>
        <v>0</v>
      </c>
      <c r="T19" s="16">
        <f>(100)/100</f>
        <v>1</v>
      </c>
      <c r="U19" s="15">
        <f>F19*0+G19*0+H19*0+I19*0+J19*0.2+K19*0.25+L19*0+M19*0+N19*0.2+O19*0.5+P19*0.25+Q19*0.5+R19*0+S19</f>
        <v>0</v>
      </c>
      <c r="V19" s="16" t="e">
        <f>(U19/E19*100)/100</f>
        <v>#DIV/0!</v>
      </c>
    </row>
    <row r="20" spans="1:22" ht="18.95" customHeight="1">
      <c r="A20" s="8" t="s">
        <v>86</v>
      </c>
      <c r="B20" s="14" t="s">
        <v>87</v>
      </c>
      <c r="C20" s="17">
        <v>0</v>
      </c>
      <c r="D20" s="17">
        <v>0</v>
      </c>
      <c r="E20" s="15">
        <f>C20-D20</f>
        <v>0</v>
      </c>
      <c r="F20" s="17">
        <v>0</v>
      </c>
      <c r="G20" s="17">
        <v>0</v>
      </c>
      <c r="H20" s="17">
        <v>0</v>
      </c>
      <c r="I20" s="17">
        <v>0</v>
      </c>
      <c r="J20" s="17">
        <v>0</v>
      </c>
      <c r="K20" s="17">
        <v>0</v>
      </c>
      <c r="L20" s="17">
        <v>0</v>
      </c>
      <c r="M20" s="17">
        <v>0</v>
      </c>
      <c r="N20" s="17">
        <v>0</v>
      </c>
      <c r="O20" s="17">
        <v>0</v>
      </c>
      <c r="P20" s="17">
        <v>0</v>
      </c>
      <c r="Q20" s="17">
        <v>0</v>
      </c>
      <c r="R20" s="17">
        <v>0</v>
      </c>
      <c r="S20" s="15">
        <f>IF(E20-F20-G20-H20-I20-J20-K20-L20-M20-N20-O20-P20-Q20-R20&lt;0,0,E20-F20-G20-H20-I20-J20-K20-L20-M20-N20-O20-P20-Q20-R20)</f>
        <v>0</v>
      </c>
      <c r="T20" s="16">
        <f>(150)/100</f>
        <v>1.5</v>
      </c>
      <c r="U20" s="15">
        <f>F20*0+G20*0+H20*0+I20*0+J20*0.2+K20*0.25+L20*0+M20*0+N20*0.2+O20*0.5+P20*0.25+Q20*0.5+R20*0+S20*1.5</f>
        <v>0</v>
      </c>
      <c r="V20" s="16" t="e">
        <f>(U20/E20*100)/100</f>
        <v>#DIV/0!</v>
      </c>
    </row>
    <row r="21" spans="1:22" ht="18.95" customHeight="1">
      <c r="A21" s="8" t="s">
        <v>88</v>
      </c>
      <c r="B21" s="14" t="s">
        <v>89</v>
      </c>
      <c r="C21" s="17">
        <v>0</v>
      </c>
      <c r="D21" s="17">
        <v>0</v>
      </c>
      <c r="E21" s="15">
        <f>C21-D21</f>
        <v>0</v>
      </c>
      <c r="F21" s="17">
        <v>0</v>
      </c>
      <c r="G21" s="17">
        <v>0</v>
      </c>
      <c r="H21" s="17">
        <v>0</v>
      </c>
      <c r="I21" s="17">
        <v>0</v>
      </c>
      <c r="J21" s="17">
        <v>0</v>
      </c>
      <c r="K21" s="17">
        <v>0</v>
      </c>
      <c r="L21" s="17">
        <v>0</v>
      </c>
      <c r="M21" s="17">
        <v>0</v>
      </c>
      <c r="N21" s="17">
        <v>0</v>
      </c>
      <c r="O21" s="17">
        <v>0</v>
      </c>
      <c r="P21" s="17">
        <v>0</v>
      </c>
      <c r="Q21" s="17">
        <v>0</v>
      </c>
      <c r="R21" s="17">
        <v>0</v>
      </c>
      <c r="S21" s="15">
        <f>IF(E21-F21-G21-H21-I21-J21-K21-L21-M21-N21-O21-P21-Q21-R21&lt;0,0,E21-F21-G21-H21-I21-J21-K21-L21-M21-N21-O21-P21-Q21-R21)</f>
        <v>0</v>
      </c>
      <c r="T21" s="16">
        <f>(100)/100</f>
        <v>1</v>
      </c>
      <c r="U21" s="15">
        <f>F21*0+G21*0+H21*0+I21*0+J21*0.2+K21*0.25+L21*0+M21*0+N21*0.2+O21*0.5+P21*0.25+Q21*0.5+R21*0+S21</f>
        <v>0</v>
      </c>
      <c r="V21" s="16" t="e">
        <f>(U21/E21*100)/100</f>
        <v>#DIV/0!</v>
      </c>
    </row>
    <row r="22" spans="1:22" ht="18.95" customHeight="1">
      <c r="A22" s="8" t="s">
        <v>90</v>
      </c>
      <c r="B22" s="14" t="s">
        <v>91</v>
      </c>
      <c r="C22" s="15">
        <f>C23+C26+C27+C28+C29+C30+C31</f>
        <v>23736.120000000003</v>
      </c>
      <c r="D22" s="15">
        <f>D23+D26+D27+D28+D29+D30+D31</f>
        <v>699.3599999999999</v>
      </c>
      <c r="E22" s="15">
        <f>E23+E26+E27+E28+E29+E30+E31</f>
        <v>23036.760000000002</v>
      </c>
      <c r="F22" s="15">
        <f>F23+F26+F27+F28+F29+F30+F31</f>
        <v>0</v>
      </c>
      <c r="G22" s="15">
        <f>G23+G26+G27+G28+G29+G30+G31</f>
        <v>0</v>
      </c>
      <c r="H22" s="15">
        <f>H23+H26+H27+H28+H29+H30+H31</f>
        <v>0</v>
      </c>
      <c r="I22" s="15">
        <f>I23+I26+I27+I28+I29+I30+I31</f>
        <v>0</v>
      </c>
      <c r="J22" s="15">
        <f>J23+J26+J27+J28+J29+J30+J31</f>
        <v>0</v>
      </c>
      <c r="K22" s="15">
        <f>K23+K26+K27+K28+K29+K30+K31</f>
        <v>0</v>
      </c>
      <c r="L22" s="15">
        <f>L23+L26+L27+L28+L29+L30+L31</f>
        <v>0</v>
      </c>
      <c r="M22" s="15">
        <f>M23+M26+M27+M28+M29+M30+M31</f>
        <v>0</v>
      </c>
      <c r="N22" s="15">
        <f>N23+N26+N27+N28+N29+N30+N31</f>
        <v>0</v>
      </c>
      <c r="O22" s="15">
        <f>O23+O26+O27+O28+O29+O30+O31</f>
        <v>0</v>
      </c>
      <c r="P22" s="15">
        <f>P23+P26+P27+P28+P29+P30+P31</f>
        <v>0</v>
      </c>
      <c r="Q22" s="15">
        <f>Q23+Q26+Q27+Q28+Q29+Q30+Q31</f>
        <v>0</v>
      </c>
      <c r="R22" s="15">
        <f>R23+R26+R27+R28+R29+R30+R31</f>
        <v>0</v>
      </c>
      <c r="S22" s="15">
        <f>S23+S26+S27+S28+S29+S30+S31</f>
        <v>23036.760000000002</v>
      </c>
      <c r="T22" s="7"/>
      <c r="U22" s="15">
        <f>U23+U26+U27+U28+U29+U30+U31</f>
        <v>4607.3520000000008</v>
      </c>
      <c r="V22" s="16">
        <f>(U22/E22*100)/100</f>
        <v>0.2</v>
      </c>
    </row>
    <row r="23" spans="1:22" ht="18.95" customHeight="1">
      <c r="A23" s="8" t="s">
        <v>92</v>
      </c>
      <c r="B23" s="14" t="s">
        <v>93</v>
      </c>
      <c r="C23" s="15">
        <f>C24+C25</f>
        <v>10354.92</v>
      </c>
      <c r="D23" s="15">
        <f>D24+D25</f>
        <v>299.89999999999998</v>
      </c>
      <c r="E23" s="15">
        <f>E24+E25</f>
        <v>10055.02</v>
      </c>
      <c r="F23" s="15">
        <f>F24+F25</f>
        <v>0</v>
      </c>
      <c r="G23" s="15">
        <f>G24+G25</f>
        <v>0</v>
      </c>
      <c r="H23" s="15">
        <f>H24+H25</f>
        <v>0</v>
      </c>
      <c r="I23" s="15">
        <f>I24+I25</f>
        <v>0</v>
      </c>
      <c r="J23" s="15">
        <f>J24+J25</f>
        <v>0</v>
      </c>
      <c r="K23" s="15">
        <f>K24+K25</f>
        <v>0</v>
      </c>
      <c r="L23" s="15">
        <f>L24+L25</f>
        <v>0</v>
      </c>
      <c r="M23" s="15">
        <f>M24+M25</f>
        <v>0</v>
      </c>
      <c r="N23" s="15">
        <f>N24+N25</f>
        <v>0</v>
      </c>
      <c r="O23" s="15">
        <f>O24+O25</f>
        <v>0</v>
      </c>
      <c r="P23" s="15">
        <f>P24+P25</f>
        <v>0</v>
      </c>
      <c r="Q23" s="15">
        <f>Q24+Q25</f>
        <v>0</v>
      </c>
      <c r="R23" s="15">
        <f>R24+R25</f>
        <v>0</v>
      </c>
      <c r="S23" s="15">
        <f>S24+S25</f>
        <v>10055.02</v>
      </c>
      <c r="T23" s="7"/>
      <c r="U23" s="15">
        <f>U24+U25</f>
        <v>2011.0040000000001</v>
      </c>
      <c r="V23" s="16">
        <f>(U23/E23*100)/100</f>
        <v>0.2</v>
      </c>
    </row>
    <row r="24" spans="1:22" ht="18.95" customHeight="1">
      <c r="A24" s="8" t="s">
        <v>94</v>
      </c>
      <c r="B24" s="14" t="s">
        <v>95</v>
      </c>
      <c r="C24" s="17">
        <v>0</v>
      </c>
      <c r="D24" s="17">
        <v>0</v>
      </c>
      <c r="E24" s="15">
        <f>C24-D24</f>
        <v>0</v>
      </c>
      <c r="F24" s="17">
        <v>0</v>
      </c>
      <c r="G24" s="17">
        <v>0</v>
      </c>
      <c r="H24" s="17">
        <v>0</v>
      </c>
      <c r="I24" s="17">
        <v>0</v>
      </c>
      <c r="J24" s="7"/>
      <c r="K24" s="7"/>
      <c r="L24" s="17">
        <v>0</v>
      </c>
      <c r="M24" s="17">
        <v>0</v>
      </c>
      <c r="N24" s="7"/>
      <c r="O24" s="7"/>
      <c r="P24" s="7"/>
      <c r="Q24" s="7"/>
      <c r="R24" s="17">
        <v>0</v>
      </c>
      <c r="S24" s="15">
        <f>IF(E24-F24-G24-H24-I24-J24-K24-L24-M24-N24-O24-P24-Q24-R24&lt;0,0,E24-F24-G24-H24-I24-J24-K24-L24-M24-N24-O24-P24-Q24-R24)</f>
        <v>0</v>
      </c>
      <c r="T24" s="16">
        <f>(20)/100</f>
        <v>0.2</v>
      </c>
      <c r="U24" s="15">
        <f>F24*0+G24*0+H24*0+I24*0+L24*0+M24*0+R24*0+S24*0.2</f>
        <v>0</v>
      </c>
      <c r="V24" s="16" t="e">
        <f>(U24/E24*100)/100</f>
        <v>#DIV/0!</v>
      </c>
    </row>
    <row r="25" spans="1:22" ht="18.95" customHeight="1">
      <c r="A25" s="8" t="s">
        <v>96</v>
      </c>
      <c r="B25" s="14" t="s">
        <v>97</v>
      </c>
      <c r="C25" s="18">
        <v>10354.92</v>
      </c>
      <c r="D25" s="18">
        <v>299.89999999999998</v>
      </c>
      <c r="E25" s="15">
        <f>C25-D25</f>
        <v>10055.02</v>
      </c>
      <c r="F25" s="17">
        <v>0</v>
      </c>
      <c r="G25" s="17">
        <v>0</v>
      </c>
      <c r="H25" s="17">
        <v>0</v>
      </c>
      <c r="I25" s="17">
        <v>0</v>
      </c>
      <c r="J25" s="7"/>
      <c r="K25" s="7"/>
      <c r="L25" s="17">
        <v>0</v>
      </c>
      <c r="M25" s="17">
        <v>0</v>
      </c>
      <c r="N25" s="7"/>
      <c r="O25" s="7"/>
      <c r="P25" s="7"/>
      <c r="Q25" s="7"/>
      <c r="R25" s="17">
        <v>0</v>
      </c>
      <c r="S25" s="15">
        <f>IF(E25-F25-G25-H25-I25-J25-K25-L25-M25-N25-O25-P25-Q25-R25&lt;0,0,E25-F25-G25-H25-I25-J25-K25-L25-M25-N25-O25-P25-Q25-R25)</f>
        <v>10055.02</v>
      </c>
      <c r="T25" s="16">
        <f>(20)/100</f>
        <v>0.2</v>
      </c>
      <c r="U25" s="15">
        <f>F25*0+G25*0+H25*0+I25*0+L25*0+M25*0+R25*0+S25*0.2</f>
        <v>2011.0040000000001</v>
      </c>
      <c r="V25" s="16">
        <f>(U25/E25*100)/100</f>
        <v>0.2</v>
      </c>
    </row>
    <row r="26" spans="1:22" ht="18.95" customHeight="1">
      <c r="A26" s="8" t="s">
        <v>98</v>
      </c>
      <c r="B26" s="14" t="s">
        <v>99</v>
      </c>
      <c r="C26" s="18">
        <v>13381.2</v>
      </c>
      <c r="D26" s="18">
        <v>399.46</v>
      </c>
      <c r="E26" s="15">
        <f>C26-D26</f>
        <v>12981.740000000002</v>
      </c>
      <c r="F26" s="17">
        <v>0</v>
      </c>
      <c r="G26" s="17">
        <v>0</v>
      </c>
      <c r="H26" s="17">
        <v>0</v>
      </c>
      <c r="I26" s="17">
        <v>0</v>
      </c>
      <c r="J26" s="7"/>
      <c r="K26" s="7"/>
      <c r="L26" s="17">
        <v>0</v>
      </c>
      <c r="M26" s="17">
        <v>0</v>
      </c>
      <c r="N26" s="7"/>
      <c r="O26" s="7"/>
      <c r="P26" s="7"/>
      <c r="Q26" s="7"/>
      <c r="R26" s="17">
        <v>0</v>
      </c>
      <c r="S26" s="15">
        <f>IF(E26-F26-G26-H26-I26-J26-K26-L26-M26-N26-O26-P26-Q26-R26&lt;0,0,E26-F26-G26-H26-I26-J26-K26-L26-M26-N26-O26-P26-Q26-R26)</f>
        <v>12981.740000000002</v>
      </c>
      <c r="T26" s="16">
        <f>(20)/100</f>
        <v>0.2</v>
      </c>
      <c r="U26" s="15">
        <f>S26*0.2</f>
        <v>2596.3480000000004</v>
      </c>
      <c r="V26" s="16">
        <f>(U26/E26*100)/100</f>
        <v>0.2</v>
      </c>
    </row>
    <row r="27" spans="1:22" ht="18.95" customHeight="1">
      <c r="A27" s="8" t="s">
        <v>100</v>
      </c>
      <c r="B27" s="14" t="s">
        <v>101</v>
      </c>
      <c r="C27" s="17">
        <v>0</v>
      </c>
      <c r="D27" s="17">
        <v>0</v>
      </c>
      <c r="E27" s="15">
        <f>C27-D27</f>
        <v>0</v>
      </c>
      <c r="F27" s="17">
        <v>0</v>
      </c>
      <c r="G27" s="17">
        <v>0</v>
      </c>
      <c r="H27" s="17">
        <v>0</v>
      </c>
      <c r="I27" s="17">
        <v>0</v>
      </c>
      <c r="J27" s="17">
        <v>0</v>
      </c>
      <c r="K27" s="7"/>
      <c r="L27" s="17">
        <v>0</v>
      </c>
      <c r="M27" s="17">
        <v>0</v>
      </c>
      <c r="N27" s="17">
        <v>0</v>
      </c>
      <c r="O27" s="7"/>
      <c r="P27" s="7"/>
      <c r="Q27" s="7"/>
      <c r="R27" s="17">
        <v>0</v>
      </c>
      <c r="S27" s="15">
        <f>IF(E27-F27-G27-H27-I27-J27-K27-L27-M27-N27-O27-P27-Q27-R27&lt;0,0,E27-F27-G27-H27-I27-J27-K27-L27-M27-N27-O27-P27-Q27-R27)</f>
        <v>0</v>
      </c>
      <c r="T27" s="16">
        <f>(25)/100</f>
        <v>0.25</v>
      </c>
      <c r="U27" s="15">
        <f>S27*0.25</f>
        <v>0</v>
      </c>
      <c r="V27" s="16" t="e">
        <f>(U27/E27*100)/100</f>
        <v>#DIV/0!</v>
      </c>
    </row>
    <row r="28" spans="1:22" ht="18.95" customHeight="1">
      <c r="A28" s="8" t="s">
        <v>102</v>
      </c>
      <c r="B28" s="14" t="s">
        <v>103</v>
      </c>
      <c r="C28" s="17">
        <v>0</v>
      </c>
      <c r="D28" s="17">
        <v>0</v>
      </c>
      <c r="E28" s="15">
        <f>C28-D28</f>
        <v>0</v>
      </c>
      <c r="F28" s="17">
        <v>0</v>
      </c>
      <c r="G28" s="17">
        <v>0</v>
      </c>
      <c r="H28" s="17">
        <v>0</v>
      </c>
      <c r="I28" s="17">
        <v>0</v>
      </c>
      <c r="J28" s="17">
        <v>0</v>
      </c>
      <c r="K28" s="17">
        <v>0</v>
      </c>
      <c r="L28" s="17">
        <v>0</v>
      </c>
      <c r="M28" s="17">
        <v>0</v>
      </c>
      <c r="N28" s="17">
        <v>0</v>
      </c>
      <c r="O28" s="7"/>
      <c r="P28" s="17">
        <v>0</v>
      </c>
      <c r="Q28" s="7"/>
      <c r="R28" s="17">
        <v>0</v>
      </c>
      <c r="S28" s="15">
        <f>IF(E28-F28-G28-H28-I28-J28-K28-L28-M28-N28-O28-P28-Q28-R28&lt;0,0,E28-F28-G28-H28-I28-J28-K28-L28-M28-N28-O28-P28-Q28-R28)</f>
        <v>0</v>
      </c>
      <c r="T28" s="16">
        <f>(50)/100</f>
        <v>0.5</v>
      </c>
      <c r="U28" s="15">
        <f>S28*0.5</f>
        <v>0</v>
      </c>
      <c r="V28" s="16" t="e">
        <f>(U28/E28*100)/100</f>
        <v>#DIV/0!</v>
      </c>
    </row>
    <row r="29" spans="1:22" ht="18.95" customHeight="1">
      <c r="A29" s="8" t="s">
        <v>104</v>
      </c>
      <c r="B29" s="14" t="s">
        <v>105</v>
      </c>
      <c r="C29" s="17">
        <v>0</v>
      </c>
      <c r="D29" s="17">
        <v>0</v>
      </c>
      <c r="E29" s="15">
        <f>C29-D29</f>
        <v>0</v>
      </c>
      <c r="F29" s="17">
        <v>0</v>
      </c>
      <c r="G29" s="17">
        <v>0</v>
      </c>
      <c r="H29" s="17">
        <v>0</v>
      </c>
      <c r="I29" s="17">
        <v>0</v>
      </c>
      <c r="J29" s="17">
        <v>0</v>
      </c>
      <c r="K29" s="17">
        <v>0</v>
      </c>
      <c r="L29" s="17">
        <v>0</v>
      </c>
      <c r="M29" s="17">
        <v>0</v>
      </c>
      <c r="N29" s="17">
        <v>0</v>
      </c>
      <c r="O29" s="17">
        <v>0</v>
      </c>
      <c r="P29" s="17">
        <v>0</v>
      </c>
      <c r="Q29" s="17">
        <v>0</v>
      </c>
      <c r="R29" s="17">
        <v>0</v>
      </c>
      <c r="S29" s="15">
        <f>IF(E29-F29-G29-H29-I29-J29-K29-L29-M29-N29-O29-P29-Q29-R29&lt;0,0,E29-F29-G29-H29-I29-J29-K29-L29-M29-N29-O29-P29-Q29-R29)</f>
        <v>0</v>
      </c>
      <c r="T29" s="16">
        <f>(100)/100</f>
        <v>1</v>
      </c>
      <c r="U29" s="15">
        <f>F29*0+G29*0+H29*0+I29*0+J29*0.2+K29*0.25+L29*0+M29*0+N29*0.2+O29*0.5+P29*0.25+Q29*0.5+R29*0+S29</f>
        <v>0</v>
      </c>
      <c r="V29" s="16" t="e">
        <f>(U29/E29*100)/100</f>
        <v>#DIV/0!</v>
      </c>
    </row>
    <row r="30" spans="1:22" ht="18.95" customHeight="1">
      <c r="A30" s="8" t="s">
        <v>106</v>
      </c>
      <c r="B30" s="14" t="s">
        <v>107</v>
      </c>
      <c r="C30" s="17">
        <v>0</v>
      </c>
      <c r="D30" s="17">
        <v>0</v>
      </c>
      <c r="E30" s="15">
        <f>C30-D30</f>
        <v>0</v>
      </c>
      <c r="F30" s="17">
        <v>0</v>
      </c>
      <c r="G30" s="17">
        <v>0</v>
      </c>
      <c r="H30" s="17">
        <v>0</v>
      </c>
      <c r="I30" s="17">
        <v>0</v>
      </c>
      <c r="J30" s="17">
        <v>0</v>
      </c>
      <c r="K30" s="17">
        <v>0</v>
      </c>
      <c r="L30" s="17">
        <v>0</v>
      </c>
      <c r="M30" s="17">
        <v>0</v>
      </c>
      <c r="N30" s="17">
        <v>0</v>
      </c>
      <c r="O30" s="17">
        <v>0</v>
      </c>
      <c r="P30" s="17">
        <v>0</v>
      </c>
      <c r="Q30" s="17">
        <v>0</v>
      </c>
      <c r="R30" s="17">
        <v>0</v>
      </c>
      <c r="S30" s="15">
        <f>IF(E30-F30-G30-H30-I30-J30-K30-L30-M30-N30-O30-P30-Q30-R30&lt;0,0,E30-F30-G30-H30-I30-J30-K30-L30-M30-N30-O30-P30-Q30-R30)</f>
        <v>0</v>
      </c>
      <c r="T30" s="16">
        <f>(150)/100</f>
        <v>1.5</v>
      </c>
      <c r="U30" s="15">
        <f>F30*0+G30*0+H30*0+I30*0+J30*0.2+K30*0.25+L30*0+M30*0+N30*0.2+O30*0.5+P30*0.25+Q30*0.5+R30*0+S30*1.5</f>
        <v>0</v>
      </c>
      <c r="V30" s="16" t="e">
        <f>(U30/E30*100)/100</f>
        <v>#DIV/0!</v>
      </c>
    </row>
    <row r="31" spans="1:22" ht="18.95" customHeight="1">
      <c r="A31" s="8" t="s">
        <v>108</v>
      </c>
      <c r="B31" s="14" t="s">
        <v>109</v>
      </c>
      <c r="C31" s="17">
        <v>0</v>
      </c>
      <c r="D31" s="17">
        <v>0</v>
      </c>
      <c r="E31" s="15">
        <f>C31-D31</f>
        <v>0</v>
      </c>
      <c r="F31" s="17">
        <v>0</v>
      </c>
      <c r="G31" s="17">
        <v>0</v>
      </c>
      <c r="H31" s="17">
        <v>0</v>
      </c>
      <c r="I31" s="17">
        <v>0</v>
      </c>
      <c r="J31" s="17">
        <v>0</v>
      </c>
      <c r="K31" s="17">
        <v>0</v>
      </c>
      <c r="L31" s="17">
        <v>0</v>
      </c>
      <c r="M31" s="17">
        <v>0</v>
      </c>
      <c r="N31" s="17">
        <v>0</v>
      </c>
      <c r="O31" s="17">
        <v>0</v>
      </c>
      <c r="P31" s="17">
        <v>0</v>
      </c>
      <c r="Q31" s="17">
        <v>0</v>
      </c>
      <c r="R31" s="17">
        <v>0</v>
      </c>
      <c r="S31" s="15">
        <f>IF(E31-F31-G31-H31-I31-J31-K31-L31-M31-N31-O31-P31-Q31-R31&lt;0,0,E31-F31-G31-H31-I31-J31-K31-L31-M31-N31-O31-P31-Q31-R31)</f>
        <v>0</v>
      </c>
      <c r="T31" s="16">
        <f>(100)/100</f>
        <v>1</v>
      </c>
      <c r="U31" s="15">
        <f>F31*0+G31*0+H31*0+I31*0+J31*0.2+K31*0.25+L31*0+M31*0+N31*0.2+O31*0.5+P31*0.25+Q31*0.5+R31*0+S31</f>
        <v>0</v>
      </c>
      <c r="V31" s="16" t="e">
        <f>(U31/E31*100)/100</f>
        <v>#DIV/0!</v>
      </c>
    </row>
    <row r="32" spans="1:22" ht="18.95" customHeight="1">
      <c r="A32" s="8" t="s">
        <v>110</v>
      </c>
      <c r="B32" s="14" t="s">
        <v>111</v>
      </c>
      <c r="C32" s="15">
        <f>C33+C36+C39+C42+C43</f>
        <v>958436.94</v>
      </c>
      <c r="D32" s="15">
        <f>D33+D36+D39+D42+D43</f>
        <v>1049.6400000000001</v>
      </c>
      <c r="E32" s="15">
        <f>E33+E36+E39+E42+E43</f>
        <v>957387.3</v>
      </c>
      <c r="F32" s="15">
        <f>F33+F36+F39+F42+F43</f>
        <v>0</v>
      </c>
      <c r="G32" s="15">
        <f>G33+G36+G39+G42+G43</f>
        <v>0</v>
      </c>
      <c r="H32" s="15">
        <f>H33+H36+H39+H42+H43</f>
        <v>0</v>
      </c>
      <c r="I32" s="15">
        <f>I33+I36+I39+I42+I43</f>
        <v>0</v>
      </c>
      <c r="J32" s="15">
        <f>J33+J36+J39+J42+J43</f>
        <v>0</v>
      </c>
      <c r="K32" s="15">
        <f>K33+K36+K39+K42+K43</f>
        <v>0</v>
      </c>
      <c r="L32" s="15">
        <f>L33+L36+L39+L42+L43</f>
        <v>0</v>
      </c>
      <c r="M32" s="15">
        <f>M33+M36+M39+M42+M43</f>
        <v>0</v>
      </c>
      <c r="N32" s="15">
        <f>N33+N36+N39+N42+N43</f>
        <v>0</v>
      </c>
      <c r="O32" s="15">
        <f>O33+O36+O39+O42+O43</f>
        <v>0</v>
      </c>
      <c r="P32" s="15">
        <f>P33+P36+P39+P42+P43</f>
        <v>0</v>
      </c>
      <c r="Q32" s="15">
        <f>Q33+Q36+Q39+Q42+Q43</f>
        <v>0</v>
      </c>
      <c r="R32" s="15">
        <f>R33+R36+R39+R42+R43</f>
        <v>0</v>
      </c>
      <c r="S32" s="15">
        <f>S33+S36+S39+S42+S43</f>
        <v>957387.3</v>
      </c>
      <c r="T32" s="7"/>
      <c r="U32" s="15">
        <f>U33+U36+U39+U42+U43</f>
        <v>562339.23250000004</v>
      </c>
      <c r="V32" s="16">
        <f>(U32/E32*100)/100</f>
        <v>0.58736859419380227</v>
      </c>
    </row>
    <row r="33" spans="1:22" ht="18.95" customHeight="1">
      <c r="A33" s="8" t="s">
        <v>112</v>
      </c>
      <c r="B33" s="14" t="s">
        <v>113</v>
      </c>
      <c r="C33" s="15">
        <f>C34+C35</f>
        <v>362734.32</v>
      </c>
      <c r="D33" s="15">
        <f>D34+D35</f>
        <v>0</v>
      </c>
      <c r="E33" s="15">
        <f>E34+E35</f>
        <v>362734.32</v>
      </c>
      <c r="F33" s="15">
        <f>F34+F35</f>
        <v>0</v>
      </c>
      <c r="G33" s="15">
        <f>G34+G35</f>
        <v>0</v>
      </c>
      <c r="H33" s="15">
        <f>H34+H35</f>
        <v>0</v>
      </c>
      <c r="I33" s="15">
        <f>I34+I35</f>
        <v>0</v>
      </c>
      <c r="J33" s="15">
        <f>J34+J35</f>
        <v>0</v>
      </c>
      <c r="K33" s="15">
        <f>K34+K35</f>
        <v>0</v>
      </c>
      <c r="L33" s="15">
        <f>L34+L35</f>
        <v>0</v>
      </c>
      <c r="M33" s="15">
        <f>M34+M35</f>
        <v>0</v>
      </c>
      <c r="N33" s="15">
        <f>N34+N35</f>
        <v>0</v>
      </c>
      <c r="O33" s="15">
        <f>O34+O35</f>
        <v>0</v>
      </c>
      <c r="P33" s="15">
        <f>P34+P35</f>
        <v>0</v>
      </c>
      <c r="Q33" s="15">
        <f>Q34+Q35</f>
        <v>0</v>
      </c>
      <c r="R33" s="15">
        <f>R34+R35</f>
        <v>0</v>
      </c>
      <c r="S33" s="15">
        <f>S34+S35</f>
        <v>362734.32</v>
      </c>
      <c r="T33" s="7"/>
      <c r="U33" s="15">
        <f>U34+U35</f>
        <v>0</v>
      </c>
      <c r="V33" s="16">
        <f>(U33/E33*100)/100</f>
        <v>0</v>
      </c>
    </row>
    <row r="34" spans="1:22" ht="18.95" customHeight="1">
      <c r="A34" s="8" t="s">
        <v>114</v>
      </c>
      <c r="B34" s="14" t="s">
        <v>115</v>
      </c>
      <c r="C34" s="18">
        <v>362734.32</v>
      </c>
      <c r="D34" s="17">
        <v>0</v>
      </c>
      <c r="E34" s="15">
        <f>C34-D34</f>
        <v>362734.32</v>
      </c>
      <c r="F34" s="7"/>
      <c r="G34" s="7"/>
      <c r="H34" s="7"/>
      <c r="I34" s="7"/>
      <c r="J34" s="7"/>
      <c r="K34" s="7"/>
      <c r="L34" s="7"/>
      <c r="M34" s="7"/>
      <c r="N34" s="7"/>
      <c r="O34" s="7"/>
      <c r="P34" s="7"/>
      <c r="Q34" s="7"/>
      <c r="R34" s="7"/>
      <c r="S34" s="15">
        <f>IF(E34-F34-G34-H34-I34-J34-K34-L34-M34-N34-O34-P34-Q34-R34&lt;0,0,E34-F34-G34-H34-I34-J34-K34-L34-M34-N34-O34-P34-Q34-R34)</f>
        <v>362734.32</v>
      </c>
      <c r="T34" s="16">
        <f>(0)/100</f>
        <v>0</v>
      </c>
      <c r="U34" s="15">
        <f>S34*T34/100</f>
        <v>0</v>
      </c>
      <c r="V34" s="16">
        <f>(U34/E34*100)/100</f>
        <v>0</v>
      </c>
    </row>
    <row r="35" spans="1:22" ht="18.95" customHeight="1">
      <c r="A35" s="8" t="s">
        <v>116</v>
      </c>
      <c r="B35" s="14" t="s">
        <v>117</v>
      </c>
      <c r="C35" s="17">
        <v>0</v>
      </c>
      <c r="D35" s="17">
        <v>0</v>
      </c>
      <c r="E35" s="15">
        <f>C35-D35</f>
        <v>0</v>
      </c>
      <c r="F35" s="17">
        <v>0</v>
      </c>
      <c r="G35" s="17">
        <v>0</v>
      </c>
      <c r="H35" s="17">
        <v>0</v>
      </c>
      <c r="I35" s="17">
        <v>0</v>
      </c>
      <c r="J35" s="17">
        <v>0</v>
      </c>
      <c r="K35" s="17">
        <v>0</v>
      </c>
      <c r="L35" s="17">
        <v>0</v>
      </c>
      <c r="M35" s="17">
        <v>0</v>
      </c>
      <c r="N35" s="17">
        <v>0</v>
      </c>
      <c r="O35" s="17">
        <v>0</v>
      </c>
      <c r="P35" s="17">
        <v>0</v>
      </c>
      <c r="Q35" s="17">
        <v>0</v>
      </c>
      <c r="R35" s="17">
        <v>0</v>
      </c>
      <c r="S35" s="15">
        <f>IF(E35-F35-G35-H35-I35-J35-K35-L35-M35-N35-O35-P35-Q35-R35&lt;0,0,E35-F35-G35-H35-I35-J35-K35-L35-M35-N35-O35-P35-Q35-R35)</f>
        <v>0</v>
      </c>
      <c r="T35" s="16">
        <f>(100)/100</f>
        <v>1</v>
      </c>
      <c r="U35" s="15">
        <f>F35*0+G35*0+H35*0+I35*0+J35*0.2+K35*0.25+L35*0+M35*0+N35*0.2+O35*0.5+P35*0.25+Q35*0.5+R35*0+S35</f>
        <v>0</v>
      </c>
      <c r="V35" s="16" t="e">
        <f>(U35/E35*100)/100</f>
        <v>#DIV/0!</v>
      </c>
    </row>
    <row r="36" spans="1:22" ht="18.95" customHeight="1">
      <c r="A36" s="8" t="s">
        <v>118</v>
      </c>
      <c r="B36" s="14" t="s">
        <v>119</v>
      </c>
      <c r="C36" s="15">
        <f>C37+C38</f>
        <v>0</v>
      </c>
      <c r="D36" s="15">
        <f>D37+D38</f>
        <v>0</v>
      </c>
      <c r="E36" s="15">
        <f>E37+E38</f>
        <v>0</v>
      </c>
      <c r="F36" s="15">
        <f>F37+F38</f>
        <v>0</v>
      </c>
      <c r="G36" s="15">
        <f>G37+G38</f>
        <v>0</v>
      </c>
      <c r="H36" s="15">
        <f>H37+H38</f>
        <v>0</v>
      </c>
      <c r="I36" s="15">
        <f>I37+I38</f>
        <v>0</v>
      </c>
      <c r="J36" s="15">
        <f>J37+J38</f>
        <v>0</v>
      </c>
      <c r="K36" s="15">
        <f>K37+K38</f>
        <v>0</v>
      </c>
      <c r="L36" s="15">
        <f>L37+L38</f>
        <v>0</v>
      </c>
      <c r="M36" s="15">
        <f>M37+M38</f>
        <v>0</v>
      </c>
      <c r="N36" s="15">
        <f>N37+N38</f>
        <v>0</v>
      </c>
      <c r="O36" s="15">
        <f>O37+O38</f>
        <v>0</v>
      </c>
      <c r="P36" s="15">
        <f>P37+P38</f>
        <v>0</v>
      </c>
      <c r="Q36" s="15">
        <f>Q37+Q38</f>
        <v>0</v>
      </c>
      <c r="R36" s="15">
        <f>R37+R38</f>
        <v>0</v>
      </c>
      <c r="S36" s="15">
        <f>S37+S38</f>
        <v>0</v>
      </c>
      <c r="T36" s="7"/>
      <c r="U36" s="15">
        <f>U37+U38</f>
        <v>0</v>
      </c>
      <c r="V36" s="16" t="e">
        <f>(U36/E36*100)/100</f>
        <v>#DIV/0!</v>
      </c>
    </row>
    <row r="37" spans="1:22" ht="18.95" customHeight="1">
      <c r="A37" s="8" t="s">
        <v>120</v>
      </c>
      <c r="B37" s="14" t="s">
        <v>121</v>
      </c>
      <c r="C37" s="17">
        <v>0</v>
      </c>
      <c r="D37" s="17">
        <v>0</v>
      </c>
      <c r="E37" s="15">
        <f>C37-D37</f>
        <v>0</v>
      </c>
      <c r="F37" s="7"/>
      <c r="G37" s="7"/>
      <c r="H37" s="7"/>
      <c r="I37" s="7"/>
      <c r="J37" s="7"/>
      <c r="K37" s="7"/>
      <c r="L37" s="7"/>
      <c r="M37" s="7"/>
      <c r="N37" s="7"/>
      <c r="O37" s="7"/>
      <c r="P37" s="7"/>
      <c r="Q37" s="7"/>
      <c r="R37" s="7"/>
      <c r="S37" s="15">
        <f>IF(E37-F37-G37-H37-I37-J37-K37-L37-M37-N37-O37-P37-Q37-R37&lt;0,0,E37-F37-G37-H37-I37-J37-K37-L37-M37-N37-O37-P37-Q37-R37)</f>
        <v>0</v>
      </c>
      <c r="T37" s="16">
        <f>(0)/100</f>
        <v>0</v>
      </c>
      <c r="U37" s="15">
        <f>S37*T37/100</f>
        <v>0</v>
      </c>
      <c r="V37" s="16" t="e">
        <f>(U37/E37*100)/100</f>
        <v>#DIV/0!</v>
      </c>
    </row>
    <row r="38" spans="1:22" ht="18.95" customHeight="1">
      <c r="A38" s="8" t="s">
        <v>122</v>
      </c>
      <c r="B38" s="14" t="s">
        <v>123</v>
      </c>
      <c r="C38" s="17">
        <v>0</v>
      </c>
      <c r="D38" s="17">
        <v>0</v>
      </c>
      <c r="E38" s="15">
        <f>C38-D38</f>
        <v>0</v>
      </c>
      <c r="F38" s="17">
        <v>0</v>
      </c>
      <c r="G38" s="17">
        <v>0</v>
      </c>
      <c r="H38" s="17">
        <v>0</v>
      </c>
      <c r="I38" s="17">
        <v>0</v>
      </c>
      <c r="J38" s="17">
        <v>0</v>
      </c>
      <c r="K38" s="17">
        <v>0</v>
      </c>
      <c r="L38" s="17">
        <v>0</v>
      </c>
      <c r="M38" s="17">
        <v>0</v>
      </c>
      <c r="N38" s="17">
        <v>0</v>
      </c>
      <c r="O38" s="17">
        <v>0</v>
      </c>
      <c r="P38" s="17">
        <v>0</v>
      </c>
      <c r="Q38" s="17">
        <v>0</v>
      </c>
      <c r="R38" s="17">
        <v>0</v>
      </c>
      <c r="S38" s="15">
        <f>IF(E38-F38-G38-H38-I38-J38-K38-L38-M38-N38-O38-P38-Q38-R38&lt;0,0,E38-F38-G38-H38-I38-J38-K38-L38-M38-N38-O38-P38-Q38-R38)</f>
        <v>0</v>
      </c>
      <c r="T38" s="16">
        <f>(100)/100</f>
        <v>1</v>
      </c>
      <c r="U38" s="15">
        <f>F38*0+G38*0+H38*0+I38*0+J38*0.2+K38*0.25+L38*0+M38*0+N38*0.2+O38*0.5+P38*0.25+Q38*0.5+R38*0+S38*1</f>
        <v>0</v>
      </c>
      <c r="V38" s="16" t="e">
        <f>(U38/E38*100)/100</f>
        <v>#DIV/0!</v>
      </c>
    </row>
    <row r="39" spans="1:22" ht="18.95" customHeight="1">
      <c r="A39" s="8" t="s">
        <v>124</v>
      </c>
      <c r="B39" s="14" t="s">
        <v>125</v>
      </c>
      <c r="C39" s="15">
        <f>C40+C41</f>
        <v>43758.13</v>
      </c>
      <c r="D39" s="15">
        <f>D40+D41</f>
        <v>1049.6400000000001</v>
      </c>
      <c r="E39" s="15">
        <f>E40+E41</f>
        <v>42708.49</v>
      </c>
      <c r="F39" s="15">
        <f>F40+F41</f>
        <v>0</v>
      </c>
      <c r="G39" s="15">
        <f>G40+G41</f>
        <v>0</v>
      </c>
      <c r="H39" s="15">
        <f>H40+H41</f>
        <v>0</v>
      </c>
      <c r="I39" s="15">
        <f>I40+I41</f>
        <v>0</v>
      </c>
      <c r="J39" s="15">
        <f>J40+J41</f>
        <v>0</v>
      </c>
      <c r="K39" s="15">
        <f>K40+K41</f>
        <v>0</v>
      </c>
      <c r="L39" s="15">
        <f>L40+L41</f>
        <v>0</v>
      </c>
      <c r="M39" s="15">
        <f>M40+M41</f>
        <v>0</v>
      </c>
      <c r="N39" s="15">
        <f>N40+N41</f>
        <v>0</v>
      </c>
      <c r="O39" s="15">
        <f>O40+O41</f>
        <v>0</v>
      </c>
      <c r="P39" s="15">
        <f>P40+P41</f>
        <v>0</v>
      </c>
      <c r="Q39" s="15">
        <f>Q40+Q41</f>
        <v>0</v>
      </c>
      <c r="R39" s="15">
        <f>R40+R41</f>
        <v>0</v>
      </c>
      <c r="S39" s="15">
        <f>S40+S41</f>
        <v>42708.49</v>
      </c>
      <c r="T39" s="7"/>
      <c r="U39" s="15">
        <f>U40+U41</f>
        <v>10394.7425</v>
      </c>
      <c r="V39" s="16">
        <f>(U39/E39*100)/100</f>
        <v>0.24338819986377416</v>
      </c>
    </row>
    <row r="40" spans="1:22" ht="18.95" customHeight="1">
      <c r="A40" s="8" t="s">
        <v>126</v>
      </c>
      <c r="B40" s="14" t="s">
        <v>127</v>
      </c>
      <c r="C40" s="18">
        <v>5647.6</v>
      </c>
      <c r="D40" s="17">
        <v>0</v>
      </c>
      <c r="E40" s="15">
        <f>C40-D40</f>
        <v>5647.6</v>
      </c>
      <c r="F40" s="17">
        <v>0</v>
      </c>
      <c r="G40" s="17">
        <v>0</v>
      </c>
      <c r="H40" s="17">
        <v>0</v>
      </c>
      <c r="I40" s="17">
        <v>0</v>
      </c>
      <c r="J40" s="7"/>
      <c r="K40" s="7"/>
      <c r="L40" s="17">
        <v>0</v>
      </c>
      <c r="M40" s="17">
        <v>0</v>
      </c>
      <c r="N40" s="7"/>
      <c r="O40" s="7"/>
      <c r="P40" s="7"/>
      <c r="Q40" s="7"/>
      <c r="R40" s="17">
        <v>0</v>
      </c>
      <c r="S40" s="15">
        <f>IF(E40-F40-G40-H40-I40-J40-K40-L40-M40-N40-O40-P40-Q40-R40&lt;0,0,E40-F40-G40-H40-I40-J40-K40-L40-M40-N40-O40-P40-Q40-R40)</f>
        <v>5647.6</v>
      </c>
      <c r="T40" s="16">
        <f>(20)/100</f>
        <v>0.2</v>
      </c>
      <c r="U40" s="15">
        <f>F40*0+G40*0+H40*0+I40*0+L40*0+M40*0+R40*0+S40*0.2</f>
        <v>1129.5200000000002</v>
      </c>
      <c r="V40" s="16">
        <f>(U40/E40*100)/100</f>
        <v>0.2</v>
      </c>
    </row>
    <row r="41" spans="1:22" ht="18.95" customHeight="1">
      <c r="A41" s="8" t="s">
        <v>128</v>
      </c>
      <c r="B41" s="14" t="s">
        <v>129</v>
      </c>
      <c r="C41" s="18">
        <v>38110.53</v>
      </c>
      <c r="D41" s="18">
        <v>1049.6400000000001</v>
      </c>
      <c r="E41" s="15">
        <f>C41-D41</f>
        <v>37060.89</v>
      </c>
      <c r="F41" s="17">
        <v>0</v>
      </c>
      <c r="G41" s="17">
        <v>0</v>
      </c>
      <c r="H41" s="17">
        <v>0</v>
      </c>
      <c r="I41" s="17">
        <v>0</v>
      </c>
      <c r="J41" s="17">
        <v>0</v>
      </c>
      <c r="K41" s="7"/>
      <c r="L41" s="17">
        <v>0</v>
      </c>
      <c r="M41" s="17">
        <v>0</v>
      </c>
      <c r="N41" s="17">
        <v>0</v>
      </c>
      <c r="O41" s="7"/>
      <c r="P41" s="7"/>
      <c r="Q41" s="7"/>
      <c r="R41" s="17">
        <v>0</v>
      </c>
      <c r="S41" s="15">
        <f>IF(E41-F41-G41-H41-I41-J41-K41-L41-M41-N41-O41-P41-Q41-R41&lt;0,0,E41-F41-G41-H41-I41-J41-K41-L41-M41-N41-O41-P41-Q41-R41)</f>
        <v>37060.89</v>
      </c>
      <c r="T41" s="16">
        <f>(25)/100</f>
        <v>0.25</v>
      </c>
      <c r="U41" s="15">
        <f>F41*0+G41*0+H41*0+I41*0+J41*0.2+L41*0+M41*0+N41*0.2+R41*0+S41*0.25</f>
        <v>9265.2224999999999</v>
      </c>
      <c r="V41" s="16">
        <f>(U41/E41*100)/100</f>
        <v>0.25</v>
      </c>
    </row>
    <row r="42" spans="1:22" ht="18.95" customHeight="1">
      <c r="A42" s="8" t="s">
        <v>130</v>
      </c>
      <c r="B42" s="14" t="s">
        <v>131</v>
      </c>
      <c r="C42" s="17">
        <v>0</v>
      </c>
      <c r="D42" s="17">
        <v>0</v>
      </c>
      <c r="E42" s="15">
        <f>C42-D42</f>
        <v>0</v>
      </c>
      <c r="F42" s="17">
        <v>0</v>
      </c>
      <c r="G42" s="17">
        <v>0</v>
      </c>
      <c r="H42" s="17">
        <v>0</v>
      </c>
      <c r="I42" s="17">
        <v>0</v>
      </c>
      <c r="J42" s="17">
        <v>0</v>
      </c>
      <c r="K42" s="17">
        <v>0</v>
      </c>
      <c r="L42" s="17">
        <v>0</v>
      </c>
      <c r="M42" s="17">
        <v>0</v>
      </c>
      <c r="N42" s="17">
        <v>0</v>
      </c>
      <c r="O42" s="17">
        <v>0</v>
      </c>
      <c r="P42" s="17">
        <v>0</v>
      </c>
      <c r="Q42" s="17">
        <v>0</v>
      </c>
      <c r="R42" s="17">
        <v>0</v>
      </c>
      <c r="S42" s="15">
        <f>IF(E42-F42-G42-H42-I42-J42-K42-L42-M42-N42-O42-P42-Q42-R42&lt;0,0,E42-F42-G42-H42-I42-J42-K42-L42-M42-N42-O42-P42-Q42-R42)</f>
        <v>0</v>
      </c>
      <c r="T42" s="16">
        <f>(100)/100</f>
        <v>1</v>
      </c>
      <c r="U42" s="15">
        <f>F42*0+G42*0+H42*0+I42*0+J42*0.2+K42*0.25+L42*0+M42*0+N42*0.2+O42*0.5+P42*0.25+Q42*0.5+R42*0+S42</f>
        <v>0</v>
      </c>
      <c r="V42" s="16" t="e">
        <f>(U42/E42*100)/100</f>
        <v>#DIV/0!</v>
      </c>
    </row>
    <row r="43" spans="1:22" ht="18.95" customHeight="1">
      <c r="A43" s="8" t="s">
        <v>132</v>
      </c>
      <c r="B43" s="14" t="s">
        <v>133</v>
      </c>
      <c r="C43" s="18">
        <v>551944.49</v>
      </c>
      <c r="D43" s="17">
        <v>0</v>
      </c>
      <c r="E43" s="15">
        <f>C43-D43</f>
        <v>551944.49</v>
      </c>
      <c r="F43" s="17">
        <v>0</v>
      </c>
      <c r="G43" s="17">
        <v>0</v>
      </c>
      <c r="H43" s="17">
        <v>0</v>
      </c>
      <c r="I43" s="17">
        <v>0</v>
      </c>
      <c r="J43" s="17">
        <v>0</v>
      </c>
      <c r="K43" s="17">
        <v>0</v>
      </c>
      <c r="L43" s="17">
        <v>0</v>
      </c>
      <c r="M43" s="17">
        <v>0</v>
      </c>
      <c r="N43" s="17">
        <v>0</v>
      </c>
      <c r="O43" s="17">
        <v>0</v>
      </c>
      <c r="P43" s="17">
        <v>0</v>
      </c>
      <c r="Q43" s="17">
        <v>0</v>
      </c>
      <c r="R43" s="17">
        <v>0</v>
      </c>
      <c r="S43" s="15">
        <f>IF(E43-F43-G43-H43-I43-J43-K43-L43-M43-N43-O43-P43-Q43-R43&lt;0,0,E43-F43-G43-H43-I43-J43-K43-L43-M43-N43-O43-P43-Q43-R43)</f>
        <v>551944.49</v>
      </c>
      <c r="T43" s="16">
        <f>(100)/100</f>
        <v>1</v>
      </c>
      <c r="U43" s="15">
        <f>F43*0+G43*0+H43*0+I43*0+J43*0.2+K43*0.25+L43*0+M43*0+N43*0.2+O43*0.5+P43*0.25+Q43*0.5+R43*0+S43</f>
        <v>551944.49</v>
      </c>
      <c r="V43" s="16">
        <f>(U43/E43*100)/100</f>
        <v>1</v>
      </c>
    </row>
    <row r="44" spans="1:22" ht="18.95" customHeight="1">
      <c r="A44" s="8" t="s">
        <v>134</v>
      </c>
      <c r="B44" s="14" t="s">
        <v>135</v>
      </c>
      <c r="C44" s="15">
        <f>C45+C46+C47+C48+C49+C50+C51</f>
        <v>1054.43</v>
      </c>
      <c r="D44" s="15">
        <f>D45+D46+D47+D48+D49+D50+D51</f>
        <v>0</v>
      </c>
      <c r="E44" s="15">
        <f>E45+E46+E47+E48+E49+E50+E51</f>
        <v>1054.43</v>
      </c>
      <c r="F44" s="15">
        <f>F45+F46+F47+F48+F49+F50+F51</f>
        <v>0</v>
      </c>
      <c r="G44" s="15">
        <f>G45+G46+G47+G48+G49+G50+G51</f>
        <v>0</v>
      </c>
      <c r="H44" s="15">
        <f>H45+H46+H47+H48+H49+H50+H51</f>
        <v>0</v>
      </c>
      <c r="I44" s="15">
        <f>I45+I46+I47+I48+I49+I50+I51</f>
        <v>0</v>
      </c>
      <c r="J44" s="15">
        <f>J45+J46+J47+J48+J49+J50+J51</f>
        <v>0</v>
      </c>
      <c r="K44" s="15">
        <f>K45+K46+K47+K48+K49+K50+K51</f>
        <v>0</v>
      </c>
      <c r="L44" s="15">
        <f>L45+L46+L47+L48+L49+L50+L51</f>
        <v>0</v>
      </c>
      <c r="M44" s="15">
        <f>M45+M46+M47+M48+M49+M50+M51</f>
        <v>0</v>
      </c>
      <c r="N44" s="15">
        <f>N45+N46+N47+N48+N49+N50+N51</f>
        <v>0</v>
      </c>
      <c r="O44" s="15">
        <f>O45+O46+O47+O48+O49+O50+O51</f>
        <v>0</v>
      </c>
      <c r="P44" s="15">
        <f>P45+P46+P47+P48+P49+P50+P51</f>
        <v>0</v>
      </c>
      <c r="Q44" s="15">
        <f>Q45+Q46+Q47+Q48+Q49+Q50+Q51</f>
        <v>0</v>
      </c>
      <c r="R44" s="15">
        <f>R45+R46+R47+R48+R49+R50+R51</f>
        <v>0</v>
      </c>
      <c r="S44" s="15">
        <f>S45+S46+S47+S48+S49+S50+S51</f>
        <v>1054.43</v>
      </c>
      <c r="T44" s="7"/>
      <c r="U44" s="15">
        <f>U45+U46+U47+U48+U49+U50+U51</f>
        <v>263.60750000000002</v>
      </c>
      <c r="V44" s="16">
        <f>(U44/E44*100)/100</f>
        <v>0.25</v>
      </c>
    </row>
    <row r="45" spans="1:22" ht="18.95" customHeight="1">
      <c r="A45" s="8" t="s">
        <v>136</v>
      </c>
      <c r="B45" s="14" t="s">
        <v>137</v>
      </c>
      <c r="C45" s="18">
        <v>1054.43</v>
      </c>
      <c r="D45" s="17">
        <v>0</v>
      </c>
      <c r="E45" s="15">
        <f>C45-D45</f>
        <v>1054.43</v>
      </c>
      <c r="F45" s="17">
        <v>0</v>
      </c>
      <c r="G45" s="17">
        <v>0</v>
      </c>
      <c r="H45" s="17">
        <v>0</v>
      </c>
      <c r="I45" s="17">
        <v>0</v>
      </c>
      <c r="J45" s="17">
        <v>0</v>
      </c>
      <c r="K45" s="7"/>
      <c r="L45" s="17">
        <v>0</v>
      </c>
      <c r="M45" s="17">
        <v>0</v>
      </c>
      <c r="N45" s="17">
        <v>0</v>
      </c>
      <c r="O45" s="7"/>
      <c r="P45" s="7"/>
      <c r="Q45" s="7"/>
      <c r="R45" s="17">
        <v>0</v>
      </c>
      <c r="S45" s="15">
        <f>IF(E45-F45-G45-H45-I45-J45-K45-L45-M45-N45-O45-P45-Q45-R45&lt;0,0,E45-F45-G45-H45-I45-J45-K45-L45-M45-N45-O45-P45-Q45-R45)</f>
        <v>1054.43</v>
      </c>
      <c r="T45" s="16">
        <f>(25)/100</f>
        <v>0.25</v>
      </c>
      <c r="U45" s="15">
        <f>F45*0+G45*0+H45*0+I45*0+J45*0.2+L45*0+M45*0+N45*0.2+R45*0+S45*0.25</f>
        <v>263.60750000000002</v>
      </c>
      <c r="V45" s="16">
        <f>(U45/E45*100)/100</f>
        <v>0.25</v>
      </c>
    </row>
    <row r="46" spans="1:22" ht="18.95" customHeight="1">
      <c r="A46" s="8" t="s">
        <v>138</v>
      </c>
      <c r="B46" s="14" t="s">
        <v>139</v>
      </c>
      <c r="C46" s="17">
        <v>0</v>
      </c>
      <c r="D46" s="17">
        <v>0</v>
      </c>
      <c r="E46" s="15">
        <f>C46-D46</f>
        <v>0</v>
      </c>
      <c r="F46" s="17">
        <v>0</v>
      </c>
      <c r="G46" s="17">
        <v>0</v>
      </c>
      <c r="H46" s="17">
        <v>0</v>
      </c>
      <c r="I46" s="17">
        <v>0</v>
      </c>
      <c r="J46" s="17">
        <v>0</v>
      </c>
      <c r="K46" s="17">
        <v>0</v>
      </c>
      <c r="L46" s="17">
        <v>0</v>
      </c>
      <c r="M46" s="17">
        <v>0</v>
      </c>
      <c r="N46" s="17">
        <v>0</v>
      </c>
      <c r="O46" s="7"/>
      <c r="P46" s="17">
        <v>0</v>
      </c>
      <c r="Q46" s="7"/>
      <c r="R46" s="17">
        <v>0</v>
      </c>
      <c r="S46" s="15">
        <f>IF(E46-F46-G46-H46-I46-J46-K46-L46-M46-N46-O46-P46-Q46-R46&lt;0,0,E46-F46-G46-H46-I46-J46-K46-L46-M46-N46-O46-P46-Q46-R46)</f>
        <v>0</v>
      </c>
      <c r="T46" s="16">
        <f>(50)/100</f>
        <v>0.5</v>
      </c>
      <c r="U46" s="15">
        <f>F46*0+G46*0+H46*0+I46*0+J46*0.2+K46*0.25+L46*0+M46*0+N46*0.2+P46*0.25+R46*0+S46*0.5</f>
        <v>0</v>
      </c>
      <c r="V46" s="16" t="e">
        <f>(U46/E46*100)/100</f>
        <v>#DIV/0!</v>
      </c>
    </row>
    <row r="47" spans="1:22" ht="18.95" customHeight="1">
      <c r="A47" s="8" t="s">
        <v>140</v>
      </c>
      <c r="B47" s="14" t="s">
        <v>141</v>
      </c>
      <c r="C47" s="17">
        <v>0</v>
      </c>
      <c r="D47" s="17">
        <v>0</v>
      </c>
      <c r="E47" s="15">
        <f>C47-D47</f>
        <v>0</v>
      </c>
      <c r="F47" s="17">
        <v>0</v>
      </c>
      <c r="G47" s="17">
        <v>0</v>
      </c>
      <c r="H47" s="17">
        <v>0</v>
      </c>
      <c r="I47" s="17">
        <v>0</v>
      </c>
      <c r="J47" s="17">
        <v>0</v>
      </c>
      <c r="K47" s="17">
        <v>0</v>
      </c>
      <c r="L47" s="17">
        <v>0</v>
      </c>
      <c r="M47" s="17">
        <v>0</v>
      </c>
      <c r="N47" s="17">
        <v>0</v>
      </c>
      <c r="O47" s="17">
        <v>0</v>
      </c>
      <c r="P47" s="17">
        <v>0</v>
      </c>
      <c r="Q47" s="17">
        <v>0</v>
      </c>
      <c r="R47" s="17">
        <v>0</v>
      </c>
      <c r="S47" s="15">
        <f>IF(E47-F47-G47-H47-I47-J47-K47-L47-M47-N47-O47-P47-Q47-R47&lt;0,0,E47-F47-G47-H47-I47-J47-K47-L47-M47-N47-O47-P47-Q47-R47)</f>
        <v>0</v>
      </c>
      <c r="T47" s="16">
        <f>(100)/100</f>
        <v>1</v>
      </c>
      <c r="U47" s="15">
        <f>F47*0+G47*0+H47*0+I47*0+J47*0.2+K47*0.25+L47*0+M47*0+N47*0.2+O47*0.5+P47*0.25+Q47*0.5+R47*0+S47</f>
        <v>0</v>
      </c>
      <c r="V47" s="16" t="e">
        <f>(U47/E47*100)/100</f>
        <v>#DIV/0!</v>
      </c>
    </row>
    <row r="48" spans="1:22" ht="18.95" customHeight="1">
      <c r="A48" s="8" t="s">
        <v>142</v>
      </c>
      <c r="B48" s="14" t="s">
        <v>143</v>
      </c>
      <c r="C48" s="17">
        <v>0</v>
      </c>
      <c r="D48" s="17">
        <v>0</v>
      </c>
      <c r="E48" s="15">
        <f>C48-D48</f>
        <v>0</v>
      </c>
      <c r="F48" s="17">
        <v>0</v>
      </c>
      <c r="G48" s="17">
        <v>0</v>
      </c>
      <c r="H48" s="17">
        <v>0</v>
      </c>
      <c r="I48" s="17">
        <v>0</v>
      </c>
      <c r="J48" s="17">
        <v>0</v>
      </c>
      <c r="K48" s="17">
        <v>0</v>
      </c>
      <c r="L48" s="17">
        <v>0</v>
      </c>
      <c r="M48" s="17">
        <v>0</v>
      </c>
      <c r="N48" s="17">
        <v>0</v>
      </c>
      <c r="O48" s="17">
        <v>0</v>
      </c>
      <c r="P48" s="17">
        <v>0</v>
      </c>
      <c r="Q48" s="17">
        <v>0</v>
      </c>
      <c r="R48" s="17">
        <v>0</v>
      </c>
      <c r="S48" s="15">
        <f>IF(E48-F48-G48-H48-I48-J48-K48-L48-M48-N48-O48-P48-Q48-R48&lt;0,0,E48-F48-G48-H48-I48-J48-K48-L48-M48-N48-O48-P48-Q48-R48)</f>
        <v>0</v>
      </c>
      <c r="T48" s="16">
        <f>(150)/100</f>
        <v>1.5</v>
      </c>
      <c r="U48" s="15">
        <f>F48*0+G48*0+H48*0+I48*0+J48*0.2+K48*0.25+L48*0+M48*0+N48*0.2+O48*0.5+P48*0.25+Q48*0.5+R48*0+S48*1.5</f>
        <v>0</v>
      </c>
      <c r="V48" s="16" t="e">
        <f>(U48/E48*100)/100</f>
        <v>#DIV/0!</v>
      </c>
    </row>
    <row r="49" spans="1:22" ht="18.95" customHeight="1">
      <c r="A49" s="8" t="s">
        <v>144</v>
      </c>
      <c r="B49" s="14" t="s">
        <v>145</v>
      </c>
      <c r="C49" s="17">
        <v>0</v>
      </c>
      <c r="D49" s="17">
        <v>0</v>
      </c>
      <c r="E49" s="15">
        <f>C49-D49</f>
        <v>0</v>
      </c>
      <c r="F49" s="17">
        <v>0</v>
      </c>
      <c r="G49" s="17">
        <v>0</v>
      </c>
      <c r="H49" s="17">
        <v>0</v>
      </c>
      <c r="I49" s="17">
        <v>0</v>
      </c>
      <c r="J49" s="17">
        <v>0</v>
      </c>
      <c r="K49" s="17">
        <v>0</v>
      </c>
      <c r="L49" s="17">
        <v>0</v>
      </c>
      <c r="M49" s="17">
        <v>0</v>
      </c>
      <c r="N49" s="17">
        <v>0</v>
      </c>
      <c r="O49" s="17">
        <v>0</v>
      </c>
      <c r="P49" s="17">
        <v>0</v>
      </c>
      <c r="Q49" s="17">
        <v>0</v>
      </c>
      <c r="R49" s="17">
        <v>0</v>
      </c>
      <c r="S49" s="15">
        <f>IF(E49-F49-G49-H49-I49-J49-K49-L49-M49-N49-O49-P49-Q49-R49&lt;0,0,E49-F49-G49-H49-I49-J49-K49-L49-M49-N49-O49-P49-Q49-R49)</f>
        <v>0</v>
      </c>
      <c r="T49" s="16">
        <f>(100)/100</f>
        <v>1</v>
      </c>
      <c r="U49" s="15">
        <f>F49*0+G49*0+H49*0+I49*0+J49*0.2+K49*0.25+L49*0+M49*0+N49*0.2+O49*0.5+P49*0.25+Q49*0.5+R49*0+S49</f>
        <v>0</v>
      </c>
      <c r="V49" s="16" t="e">
        <f>(U49/E49*100)/100</f>
        <v>#DIV/0!</v>
      </c>
    </row>
    <row r="50" spans="1:22" ht="18.95" customHeight="1">
      <c r="A50" s="8" t="s">
        <v>146</v>
      </c>
      <c r="B50" s="14" t="s">
        <v>147</v>
      </c>
      <c r="C50" s="17">
        <v>0</v>
      </c>
      <c r="D50" s="17">
        <v>0</v>
      </c>
      <c r="E50" s="15">
        <f>C50-D50</f>
        <v>0</v>
      </c>
      <c r="F50" s="7"/>
      <c r="G50" s="7"/>
      <c r="H50" s="7"/>
      <c r="I50" s="7"/>
      <c r="J50" s="7"/>
      <c r="K50" s="7"/>
      <c r="L50" s="7"/>
      <c r="M50" s="7"/>
      <c r="N50" s="7"/>
      <c r="O50" s="7"/>
      <c r="P50" s="7"/>
      <c r="Q50" s="7"/>
      <c r="R50" s="7"/>
      <c r="S50" s="15">
        <f>IF(E50-F50-G50-H50-I50-J50-K50-L50-M50-N50-O50-P50-Q50-R50&lt;0,0,E50-F50-G50-H50-I50-J50-K50-L50-M50-N50-O50-P50-Q50-R50)</f>
        <v>0</v>
      </c>
      <c r="T50" s="16">
        <f>(0)/100</f>
        <v>0</v>
      </c>
      <c r="U50" s="15">
        <f>S50*T50/100</f>
        <v>0</v>
      </c>
      <c r="V50" s="16" t="e">
        <f>(U50/E50*100)/100</f>
        <v>#DIV/0!</v>
      </c>
    </row>
    <row r="51" spans="1:22" ht="18.95" customHeight="1">
      <c r="A51" s="8" t="s">
        <v>148</v>
      </c>
      <c r="B51" s="14" t="s">
        <v>149</v>
      </c>
      <c r="C51" s="17">
        <v>0</v>
      </c>
      <c r="D51" s="17">
        <v>0</v>
      </c>
      <c r="E51" s="15">
        <f>C51-D51</f>
        <v>0</v>
      </c>
      <c r="F51" s="17">
        <v>0</v>
      </c>
      <c r="G51" s="17">
        <v>0</v>
      </c>
      <c r="H51" s="17">
        <v>0</v>
      </c>
      <c r="I51" s="17">
        <v>0</v>
      </c>
      <c r="J51" s="17">
        <v>0</v>
      </c>
      <c r="K51" s="17">
        <v>0</v>
      </c>
      <c r="L51" s="17">
        <v>0</v>
      </c>
      <c r="M51" s="17">
        <v>0</v>
      </c>
      <c r="N51" s="17">
        <v>0</v>
      </c>
      <c r="O51" s="17">
        <v>0</v>
      </c>
      <c r="P51" s="17">
        <v>0</v>
      </c>
      <c r="Q51" s="17">
        <v>0</v>
      </c>
      <c r="R51" s="17">
        <v>0</v>
      </c>
      <c r="S51" s="15">
        <f>IF(E51-F51-G51-H51-I51-J51-K51-L51-M51-N51-O51-P51-Q51-R51&lt;0,0,E51-F51-G51-H51-I51-J51-K51-L51-M51-N51-O51-P51-Q51-R51)</f>
        <v>0</v>
      </c>
      <c r="T51" s="16">
        <f>(100)/100</f>
        <v>1</v>
      </c>
      <c r="U51" s="15">
        <f>F51*0+G51*0+H51*0+I51*0+J51*0.2+K51*0.25+L51*0+M51*0+N51*0.2+O51*0.5+P51*0.25+Q51*0.5+R51*0+S51</f>
        <v>0</v>
      </c>
      <c r="V51" s="16" t="e">
        <f>(U51/E51*100)/100</f>
        <v>#DIV/0!</v>
      </c>
    </row>
    <row r="52" spans="1:22" ht="18.95" customHeight="1">
      <c r="A52" s="8" t="s">
        <v>150</v>
      </c>
      <c r="B52" s="14" t="s">
        <v>151</v>
      </c>
      <c r="C52" s="18">
        <v>1412044.86</v>
      </c>
      <c r="D52" s="18">
        <v>143370.1</v>
      </c>
      <c r="E52" s="15">
        <f>C52-D52</f>
        <v>1268674.76</v>
      </c>
      <c r="F52" s="17">
        <v>0</v>
      </c>
      <c r="G52" s="17">
        <v>0</v>
      </c>
      <c r="H52" s="17">
        <v>0</v>
      </c>
      <c r="I52" s="17">
        <v>0</v>
      </c>
      <c r="J52" s="17">
        <v>0</v>
      </c>
      <c r="K52" s="17">
        <v>0</v>
      </c>
      <c r="L52" s="17">
        <v>0</v>
      </c>
      <c r="M52" s="17">
        <v>0</v>
      </c>
      <c r="N52" s="17">
        <v>0</v>
      </c>
      <c r="O52" s="17">
        <v>0</v>
      </c>
      <c r="P52" s="17">
        <v>0</v>
      </c>
      <c r="Q52" s="17">
        <v>0</v>
      </c>
      <c r="R52" s="17">
        <v>0</v>
      </c>
      <c r="S52" s="15">
        <f>IF(E52-F52-G52-H52-I52-J52-K52-L52-M52-N52-O52-P52-Q52-R52&lt;0,0,E52-F52-G52-H52-I52-J52-K52-L52-M52-N52-O52-P52-Q52-R52)</f>
        <v>1268674.76</v>
      </c>
      <c r="T52" s="16">
        <f>(100)/100</f>
        <v>1</v>
      </c>
      <c r="U52" s="15">
        <f>F52*0+G52*0+H52*0+I52*0+J52*0.2+K52*0.25+L52*0+M52*0+N52*0.2+O52*0.5+P52*0.25+Q52*0.5+R52*0+S52</f>
        <v>1268674.76</v>
      </c>
      <c r="V52" s="16">
        <f>(U52/E52*100)/100</f>
        <v>1</v>
      </c>
    </row>
    <row r="53" spans="1:22" ht="18.95" customHeight="1">
      <c r="A53" s="8" t="s">
        <v>152</v>
      </c>
      <c r="B53" s="14" t="s">
        <v>153</v>
      </c>
      <c r="C53" s="18">
        <v>78779.75</v>
      </c>
      <c r="D53" s="18">
        <v>5534.45</v>
      </c>
      <c r="E53" s="15">
        <f>C53-D53</f>
        <v>73245.3</v>
      </c>
      <c r="F53" s="17">
        <v>0</v>
      </c>
      <c r="G53" s="17">
        <v>0</v>
      </c>
      <c r="H53" s="17">
        <v>0</v>
      </c>
      <c r="I53" s="17">
        <v>0</v>
      </c>
      <c r="J53" s="17">
        <v>0</v>
      </c>
      <c r="K53" s="17">
        <v>0</v>
      </c>
      <c r="L53" s="17">
        <v>0</v>
      </c>
      <c r="M53" s="17">
        <v>0</v>
      </c>
      <c r="N53" s="17">
        <v>0</v>
      </c>
      <c r="O53" s="17">
        <v>0</v>
      </c>
      <c r="P53" s="17">
        <v>0</v>
      </c>
      <c r="Q53" s="17">
        <v>0</v>
      </c>
      <c r="R53" s="17">
        <v>0</v>
      </c>
      <c r="S53" s="15">
        <f>IF(E53-F53-G53-H53-I53-J53-K53-L53-M53-N53-O53-P53-Q53-R53&lt;0,0,E53-F53-G53-H53-I53-J53-K53-L53-M53-N53-O53-P53-Q53-R53)</f>
        <v>73245.3</v>
      </c>
      <c r="T53" s="16">
        <f>(75)/100</f>
        <v>0.75</v>
      </c>
      <c r="U53" s="15">
        <f>F53*0+G53*0+H53*0+I53*0+J53*0.2+K53*0.25+L53*0+M53*0+N53*0.2+O53*0.5+P53*0.25+Q53*0.5+R53*0+S53*0.75</f>
        <v>54933.975000000006</v>
      </c>
      <c r="V53" s="16">
        <f>(U53/E53*100)/100</f>
        <v>0.75</v>
      </c>
    </row>
    <row r="54" spans="1:22" ht="18.95" customHeight="1">
      <c r="A54" s="8" t="s">
        <v>154</v>
      </c>
      <c r="B54" s="14" t="s">
        <v>155</v>
      </c>
      <c r="C54" s="15">
        <f>C55+C56+C57</f>
        <v>832980.05</v>
      </c>
      <c r="D54" s="15">
        <f>D55+D56+D57</f>
        <v>58518.69</v>
      </c>
      <c r="E54" s="15">
        <f>E55+E56+E57</f>
        <v>774461.36</v>
      </c>
      <c r="F54" s="15">
        <f>F55+F56+F57</f>
        <v>72</v>
      </c>
      <c r="G54" s="15">
        <f>G55+G56+G57</f>
        <v>0</v>
      </c>
      <c r="H54" s="15">
        <f>H55+H56+H57</f>
        <v>0</v>
      </c>
      <c r="I54" s="15">
        <f>I55+I56+I57</f>
        <v>0</v>
      </c>
      <c r="J54" s="15">
        <f>J55+J56+J57</f>
        <v>0</v>
      </c>
      <c r="K54" s="15">
        <f>K55+K56+K57</f>
        <v>0</v>
      </c>
      <c r="L54" s="15">
        <f>L55+L56+L57</f>
        <v>0</v>
      </c>
      <c r="M54" s="15">
        <f>M55+M56+M57</f>
        <v>0</v>
      </c>
      <c r="N54" s="15">
        <f>N55+N56+N57</f>
        <v>0</v>
      </c>
      <c r="O54" s="15">
        <f>O55+O56+O57</f>
        <v>0</v>
      </c>
      <c r="P54" s="15">
        <f>P55+P56+P57</f>
        <v>0</v>
      </c>
      <c r="Q54" s="15">
        <f>Q55+Q56+Q57</f>
        <v>0</v>
      </c>
      <c r="R54" s="15">
        <f>R55+R56+R57</f>
        <v>0</v>
      </c>
      <c r="S54" s="15">
        <f>S55+S56+S57</f>
        <v>774389.36</v>
      </c>
      <c r="T54" s="7"/>
      <c r="U54" s="15">
        <f>U55+U56+U57</f>
        <v>511184.31999999995</v>
      </c>
      <c r="V54" s="16">
        <f>(U54/E54*100)/100</f>
        <v>0.66005141947946877</v>
      </c>
    </row>
    <row r="55" spans="1:22" ht="18.95" customHeight="1">
      <c r="A55" s="8" t="s">
        <v>156</v>
      </c>
      <c r="B55" s="14" t="s">
        <v>157</v>
      </c>
      <c r="C55" s="18">
        <v>299469.17</v>
      </c>
      <c r="D55" s="18">
        <v>21038.37</v>
      </c>
      <c r="E55" s="15">
        <f>C55-D55</f>
        <v>278430.8</v>
      </c>
      <c r="F55" s="17">
        <v>0</v>
      </c>
      <c r="G55" s="17">
        <v>0</v>
      </c>
      <c r="H55" s="17">
        <v>0</v>
      </c>
      <c r="I55" s="17">
        <v>0</v>
      </c>
      <c r="J55" s="17">
        <v>0</v>
      </c>
      <c r="K55" s="17">
        <v>0</v>
      </c>
      <c r="L55" s="17">
        <v>0</v>
      </c>
      <c r="M55" s="17">
        <v>0</v>
      </c>
      <c r="N55" s="17">
        <v>0</v>
      </c>
      <c r="O55" s="7"/>
      <c r="P55" s="17">
        <v>0</v>
      </c>
      <c r="Q55" s="7"/>
      <c r="R55" s="17">
        <v>0</v>
      </c>
      <c r="S55" s="15">
        <f>IF(E55-F55-G55-H55-I55-J55-K55-L55-M55-N55-O55-P55-Q55-R55&lt;0,0,E55-F55-G55-H55-I55-J55-K55-L55-M55-N55-O55-P55-Q55-R55)</f>
        <v>278430.8</v>
      </c>
      <c r="T55" s="16">
        <f>(50)/100</f>
        <v>0.5</v>
      </c>
      <c r="U55" s="15">
        <f>F55*0+G55*0+H55*0+I55*0+J55*0.2+K55*0.25+L55*0+M55*0+N55*0.2+P55*0.25+R55*0+S55*0.5</f>
        <v>139215.4</v>
      </c>
      <c r="V55" s="16">
        <f>(U55/E55*100)/100</f>
        <v>0.5</v>
      </c>
    </row>
    <row r="56" spans="1:22" ht="18.95" customHeight="1">
      <c r="A56" s="8" t="s">
        <v>158</v>
      </c>
      <c r="B56" s="14" t="s">
        <v>159</v>
      </c>
      <c r="C56" s="17">
        <v>0</v>
      </c>
      <c r="D56" s="17">
        <v>0</v>
      </c>
      <c r="E56" s="15">
        <f>C56-D56</f>
        <v>0</v>
      </c>
      <c r="F56" s="17">
        <v>0</v>
      </c>
      <c r="G56" s="17">
        <v>0</v>
      </c>
      <c r="H56" s="17">
        <v>0</v>
      </c>
      <c r="I56" s="17">
        <v>0</v>
      </c>
      <c r="J56" s="17">
        <v>0</v>
      </c>
      <c r="K56" s="17">
        <v>0</v>
      </c>
      <c r="L56" s="17">
        <v>0</v>
      </c>
      <c r="M56" s="17">
        <v>0</v>
      </c>
      <c r="N56" s="17">
        <v>0</v>
      </c>
      <c r="O56" s="17">
        <v>0</v>
      </c>
      <c r="P56" s="17">
        <v>0</v>
      </c>
      <c r="Q56" s="17">
        <v>0</v>
      </c>
      <c r="R56" s="17">
        <v>0</v>
      </c>
      <c r="S56" s="15">
        <f>IF(E56-F56-G56-H56-I56-J56-K56-L56-M56-N56-O56-P56-Q56-R56&lt;0,0,E56-F56-G56-H56-I56-J56-K56-L56-M56-N56-O56-P56-Q56-R56)</f>
        <v>0</v>
      </c>
      <c r="T56" s="16">
        <f>(150)/100</f>
        <v>1.5</v>
      </c>
      <c r="U56" s="15">
        <f>F56*0+G56*0+H56*0+I56*0+J56*0.2+K56*0.25+L56*0+M56*0+N56*0.2+O56*0.5+P56*0.25+Q56*0.5+R56*0+S56*1.5</f>
        <v>0</v>
      </c>
      <c r="V56" s="16" t="e">
        <f>(U56/E56*100)/100</f>
        <v>#DIV/0!</v>
      </c>
    </row>
    <row r="57" spans="1:22" ht="18.95" customHeight="1">
      <c r="A57" s="8" t="s">
        <v>160</v>
      </c>
      <c r="B57" s="14" t="s">
        <v>161</v>
      </c>
      <c r="C57" s="18">
        <v>533510.88</v>
      </c>
      <c r="D57" s="18">
        <v>37480.32</v>
      </c>
      <c r="E57" s="15">
        <f>C57-D57</f>
        <v>496030.56</v>
      </c>
      <c r="F57" s="18">
        <v>72</v>
      </c>
      <c r="G57" s="17">
        <v>0</v>
      </c>
      <c r="H57" s="17">
        <v>0</v>
      </c>
      <c r="I57" s="17">
        <v>0</v>
      </c>
      <c r="J57" s="17">
        <v>0</v>
      </c>
      <c r="K57" s="17">
        <v>0</v>
      </c>
      <c r="L57" s="17">
        <v>0</v>
      </c>
      <c r="M57" s="17">
        <v>0</v>
      </c>
      <c r="N57" s="17">
        <v>0</v>
      </c>
      <c r="O57" s="17">
        <v>0</v>
      </c>
      <c r="P57" s="17">
        <v>0</v>
      </c>
      <c r="Q57" s="17">
        <v>0</v>
      </c>
      <c r="R57" s="17">
        <v>0</v>
      </c>
      <c r="S57" s="15">
        <f>IF(E57-F57-G57-H57-I57-J57-K57-L57-M57-N57-O57-P57-Q57-R57&lt;0,0,E57-F57-G57-H57-I57-J57-K57-L57-M57-N57-O57-P57-Q57-R57)</f>
        <v>495958.56</v>
      </c>
      <c r="T57" s="16">
        <f>(75)/100</f>
        <v>0.75</v>
      </c>
      <c r="U57" s="15">
        <f>F57*0+G57*0+H57*0+I57*0+J57*0.2+K57*0.25+L57*0+M57*0+N57*0.2+O57*0.5+P57*0.25+Q57*0.5+R57*0+S57*0.75</f>
        <v>371968.92</v>
      </c>
      <c r="V57" s="16">
        <f>(U57/E57*100)/100</f>
        <v>0.74989113573970112</v>
      </c>
    </row>
    <row r="58" spans="1:22" ht="18.95" customHeight="1">
      <c r="A58" s="8" t="s">
        <v>162</v>
      </c>
      <c r="B58" s="14" t="s">
        <v>163</v>
      </c>
      <c r="C58" s="17">
        <v>0</v>
      </c>
      <c r="D58" s="17">
        <v>0</v>
      </c>
      <c r="E58" s="15">
        <f>C58-D58</f>
        <v>0</v>
      </c>
      <c r="F58" s="17">
        <v>0</v>
      </c>
      <c r="G58" s="17">
        <v>0</v>
      </c>
      <c r="H58" s="17">
        <v>0</v>
      </c>
      <c r="I58" s="17">
        <v>0</v>
      </c>
      <c r="J58" s="17">
        <v>0</v>
      </c>
      <c r="K58" s="17">
        <v>0</v>
      </c>
      <c r="L58" s="17">
        <v>0</v>
      </c>
      <c r="M58" s="17">
        <v>0</v>
      </c>
      <c r="N58" s="17">
        <v>0</v>
      </c>
      <c r="O58" s="17">
        <v>0</v>
      </c>
      <c r="P58" s="17">
        <v>0</v>
      </c>
      <c r="Q58" s="17">
        <v>0</v>
      </c>
      <c r="R58" s="17">
        <v>0</v>
      </c>
      <c r="S58" s="15">
        <f>IF(E58-F58-G58-H58-I58-J58-K58-L58-M58-N58-O58-P58-Q58-R58&lt;0,0,E58-F58-G58-H58-I58-J58-K58-L58-M58-N58-O58-P58-Q58-R58)</f>
        <v>0</v>
      </c>
      <c r="T58" s="16">
        <f>(100)/100</f>
        <v>1</v>
      </c>
      <c r="U58" s="15">
        <f>F58*0+G58*0+H58*0+I58*0+J58*0.2+K58*0.25+L58*0+M58*0+N58*0.2+O58*0.5+P58*0.25+Q58*0.5+R58*0+S58</f>
        <v>0</v>
      </c>
      <c r="V58" s="16" t="e">
        <f>(U58/E58*100)/100</f>
        <v>#DIV/0!</v>
      </c>
    </row>
    <row r="59" spans="1:22" ht="18.95" customHeight="1">
      <c r="A59" s="8" t="s">
        <v>164</v>
      </c>
      <c r="B59" s="14" t="s">
        <v>165</v>
      </c>
      <c r="C59" s="15">
        <f>C60+C61+C62+C63</f>
        <v>100</v>
      </c>
      <c r="D59" s="15">
        <f>D60+D61+D62+D63</f>
        <v>0</v>
      </c>
      <c r="E59" s="15">
        <f>E60+E61+E62+E63</f>
        <v>100</v>
      </c>
      <c r="F59" s="15">
        <f>F60+F61+F62+F63</f>
        <v>0</v>
      </c>
      <c r="G59" s="15">
        <f>G60+G61+G62+G63</f>
        <v>0</v>
      </c>
      <c r="H59" s="15">
        <f>H60+H61+H62+H63</f>
        <v>0</v>
      </c>
      <c r="I59" s="15">
        <f>I60+I61+I62+I63</f>
        <v>0</v>
      </c>
      <c r="J59" s="15">
        <f>J60+J61+J62+J63</f>
        <v>0</v>
      </c>
      <c r="K59" s="15">
        <f>K60+K61+K62+K63</f>
        <v>0</v>
      </c>
      <c r="L59" s="15">
        <f>L60+L61+L62+L63</f>
        <v>0</v>
      </c>
      <c r="M59" s="15">
        <f>M60+M61+M62+M63</f>
        <v>0</v>
      </c>
      <c r="N59" s="15">
        <f>N60+N61+N62+N63</f>
        <v>0</v>
      </c>
      <c r="O59" s="15">
        <f>O60+O61+O62+O63</f>
        <v>0</v>
      </c>
      <c r="P59" s="15">
        <f>P60+P61+P62+P63</f>
        <v>0</v>
      </c>
      <c r="Q59" s="15">
        <f>Q60+Q61+Q62+Q63</f>
        <v>0</v>
      </c>
      <c r="R59" s="15">
        <f>R60+R61+R62+R63</f>
        <v>0</v>
      </c>
      <c r="S59" s="15">
        <f>S60+S61+S62+S63</f>
        <v>100</v>
      </c>
      <c r="T59" s="7"/>
      <c r="U59" s="15">
        <f>U60+U61+U62+U63</f>
        <v>250</v>
      </c>
      <c r="V59" s="16">
        <f>(U59/E59*100)/100</f>
        <v>2.5</v>
      </c>
    </row>
    <row r="60" spans="1:22" ht="18.95" customHeight="1">
      <c r="A60" s="8" t="s">
        <v>166</v>
      </c>
      <c r="B60" s="14" t="s">
        <v>167</v>
      </c>
      <c r="C60" s="18">
        <v>100</v>
      </c>
      <c r="D60" s="17">
        <v>0</v>
      </c>
      <c r="E60" s="15">
        <f>C60-D60</f>
        <v>100</v>
      </c>
      <c r="F60" s="17">
        <v>0</v>
      </c>
      <c r="G60" s="17">
        <v>0</v>
      </c>
      <c r="H60" s="17">
        <v>0</v>
      </c>
      <c r="I60" s="17">
        <v>0</v>
      </c>
      <c r="J60" s="17">
        <v>0</v>
      </c>
      <c r="K60" s="17">
        <v>0</v>
      </c>
      <c r="L60" s="17">
        <v>0</v>
      </c>
      <c r="M60" s="17">
        <v>0</v>
      </c>
      <c r="N60" s="17">
        <v>0</v>
      </c>
      <c r="O60" s="17">
        <v>0</v>
      </c>
      <c r="P60" s="17">
        <v>0</v>
      </c>
      <c r="Q60" s="17">
        <v>0</v>
      </c>
      <c r="R60" s="17">
        <v>0</v>
      </c>
      <c r="S60" s="15">
        <f>IF(E60-F60-G60-H60-I60-J60-K60-L60-M60-N60-O60-P60-Q60-R60&lt;0,0,E60-F60-G60-H60-I60-J60-K60-L60-M60-N60-O60-P60-Q60-R60)</f>
        <v>100</v>
      </c>
      <c r="T60" s="16">
        <f>(250)/100</f>
        <v>2.5</v>
      </c>
      <c r="U60" s="15">
        <f>F60*0+G60*0+H60*0+I60*0+J60*0.2+K60*0.25+L60*0+M60*0+N60*0.2+O60*0.5+P60*0.25+Q60*0.5+R60*0+S60*2.5</f>
        <v>250</v>
      </c>
      <c r="V60" s="16">
        <f>(U60/E60*100)/100</f>
        <v>2.5</v>
      </c>
    </row>
    <row r="61" spans="1:22" ht="18.95" customHeight="1">
      <c r="A61" s="8" t="s">
        <v>168</v>
      </c>
      <c r="B61" s="14" t="s">
        <v>169</v>
      </c>
      <c r="C61" s="17">
        <v>0</v>
      </c>
      <c r="D61" s="17">
        <v>0</v>
      </c>
      <c r="E61" s="15">
        <f>C61-D61</f>
        <v>0</v>
      </c>
      <c r="F61" s="17">
        <v>0</v>
      </c>
      <c r="G61" s="17">
        <v>0</v>
      </c>
      <c r="H61" s="17">
        <v>0</v>
      </c>
      <c r="I61" s="17">
        <v>0</v>
      </c>
      <c r="J61" s="17">
        <v>0</v>
      </c>
      <c r="K61" s="17">
        <v>0</v>
      </c>
      <c r="L61" s="17">
        <v>0</v>
      </c>
      <c r="M61" s="17">
        <v>0</v>
      </c>
      <c r="N61" s="17">
        <v>0</v>
      </c>
      <c r="O61" s="17">
        <v>0</v>
      </c>
      <c r="P61" s="17">
        <v>0</v>
      </c>
      <c r="Q61" s="17">
        <v>0</v>
      </c>
      <c r="R61" s="17">
        <v>0</v>
      </c>
      <c r="S61" s="15">
        <f>IF(E61-F61-G61-H61-I61-J61-K61-L61-M61-N61-O61-P61-Q61-R61&lt;0,0,E61-F61-G61-H61-I61-J61-K61-L61-M61-N61-O61-P61-Q61-R61)</f>
        <v>0</v>
      </c>
      <c r="T61" s="16">
        <f>(400)/100</f>
        <v>4</v>
      </c>
      <c r="U61" s="15">
        <f>F61*0+G61*0+H61*0+I61*0+J61*0.2+K61*0.25+L61*0+M61*0+N61*0.2+O61*0.5+P61*0.25+Q61*0.5+R61*0+S61*4</f>
        <v>0</v>
      </c>
      <c r="V61" s="16" t="e">
        <f>(U61/E61*100)/100</f>
        <v>#DIV/0!</v>
      </c>
    </row>
    <row r="62" spans="1:22" ht="18.95" customHeight="1">
      <c r="A62" s="8" t="s">
        <v>170</v>
      </c>
      <c r="B62" s="14" t="s">
        <v>171</v>
      </c>
      <c r="C62" s="17">
        <v>0</v>
      </c>
      <c r="D62" s="17">
        <v>0</v>
      </c>
      <c r="E62" s="15">
        <f>C62-D62</f>
        <v>0</v>
      </c>
      <c r="F62" s="17">
        <v>0</v>
      </c>
      <c r="G62" s="17">
        <v>0</v>
      </c>
      <c r="H62" s="17">
        <v>0</v>
      </c>
      <c r="I62" s="17">
        <v>0</v>
      </c>
      <c r="J62" s="17">
        <v>0</v>
      </c>
      <c r="K62" s="17">
        <v>0</v>
      </c>
      <c r="L62" s="17">
        <v>0</v>
      </c>
      <c r="M62" s="17">
        <v>0</v>
      </c>
      <c r="N62" s="17">
        <v>0</v>
      </c>
      <c r="O62" s="17">
        <v>0</v>
      </c>
      <c r="P62" s="17">
        <v>0</v>
      </c>
      <c r="Q62" s="17">
        <v>0</v>
      </c>
      <c r="R62" s="17">
        <v>0</v>
      </c>
      <c r="S62" s="15">
        <f>IF(E62-F62-G62-H62-I62-J62-K62-L62-M62-N62-O62-P62-Q62-R62&lt;0,0,E62-F62-G62-H62-I62-J62-K62-L62-M62-N62-O62-P62-Q62-R62)</f>
        <v>0</v>
      </c>
      <c r="T62" s="16">
        <f>(400)/100</f>
        <v>4</v>
      </c>
      <c r="U62" s="15">
        <f>F62*0+G62*0+H62*0+I62*0+J62*0.2+K62*0.25+L62*0+M62*0+N62*0.2+O62*0.5+P62*0.25+Q62*0.5+R62*0+S62*4</f>
        <v>0</v>
      </c>
      <c r="V62" s="16" t="e">
        <f>(U62/E62*100)/100</f>
        <v>#DIV/0!</v>
      </c>
    </row>
    <row r="63" spans="1:22" ht="18.95" customHeight="1">
      <c r="A63" s="8" t="s">
        <v>172</v>
      </c>
      <c r="B63" s="14" t="s">
        <v>173</v>
      </c>
      <c r="C63" s="17">
        <v>0</v>
      </c>
      <c r="D63" s="17">
        <v>0</v>
      </c>
      <c r="E63" s="15">
        <f>C63-D63</f>
        <v>0</v>
      </c>
      <c r="F63" s="17">
        <v>0</v>
      </c>
      <c r="G63" s="17">
        <v>0</v>
      </c>
      <c r="H63" s="17">
        <v>0</v>
      </c>
      <c r="I63" s="17">
        <v>0</v>
      </c>
      <c r="J63" s="17">
        <v>0</v>
      </c>
      <c r="K63" s="17">
        <v>0</v>
      </c>
      <c r="L63" s="17">
        <v>0</v>
      </c>
      <c r="M63" s="17">
        <v>0</v>
      </c>
      <c r="N63" s="17">
        <v>0</v>
      </c>
      <c r="O63" s="17">
        <v>0</v>
      </c>
      <c r="P63" s="17">
        <v>0</v>
      </c>
      <c r="Q63" s="17">
        <v>0</v>
      </c>
      <c r="R63" s="17">
        <v>0</v>
      </c>
      <c r="S63" s="15">
        <f>IF(E63-F63-G63-H63-I63-J63-K63-L63-M63-N63-O63-P63-Q63-R63&lt;0,0,E63-F63-G63-H63-I63-J63-K63-L63-M63-N63-O63-P63-Q63-R63)</f>
        <v>0</v>
      </c>
      <c r="T63" s="16">
        <f>(1250)/100</f>
        <v>12.5</v>
      </c>
      <c r="U63" s="15">
        <f>F63*0+G63*0+H63*0+I63*0+J63*0.2+K63*0.25+L63*0+M63*0+N63*0.2+O63*0.5+P63*0.25+Q63*0.5+R63*0+S63*12.5</f>
        <v>0</v>
      </c>
      <c r="V63" s="16" t="e">
        <f>(U63/E63*100)/100</f>
        <v>#DIV/0!</v>
      </c>
    </row>
    <row r="64" spans="1:22" ht="18.95" customHeight="1">
      <c r="A64" s="8" t="s">
        <v>174</v>
      </c>
      <c r="B64" s="14" t="s">
        <v>175</v>
      </c>
      <c r="C64" s="15">
        <f>C65+C66+C69+C70</f>
        <v>41557.370000000003</v>
      </c>
      <c r="D64" s="15">
        <f>D65+D66+D69+D70</f>
        <v>4141.16</v>
      </c>
      <c r="E64" s="15">
        <f>E65+E66+E69+E70</f>
        <v>37416.21</v>
      </c>
      <c r="F64" s="15">
        <f>F65+F66+F69+F70</f>
        <v>0</v>
      </c>
      <c r="G64" s="15">
        <f>G65+G66+G69+G70</f>
        <v>0</v>
      </c>
      <c r="H64" s="15">
        <f>H65+H66+H69+H70</f>
        <v>0</v>
      </c>
      <c r="I64" s="15">
        <f>I65+I66+I69+I70</f>
        <v>0</v>
      </c>
      <c r="J64" s="15">
        <f>J65+J66+J69+J70</f>
        <v>0</v>
      </c>
      <c r="K64" s="15">
        <f>K65+K66+K69+K70</f>
        <v>0</v>
      </c>
      <c r="L64" s="15">
        <f>L65+L66+L69+L70</f>
        <v>0</v>
      </c>
      <c r="M64" s="15">
        <f>M65+M66+M69+M70</f>
        <v>0</v>
      </c>
      <c r="N64" s="15">
        <f>N65+N66+N69+N70</f>
        <v>0</v>
      </c>
      <c r="O64" s="15">
        <f>O65+O66+O69+O70</f>
        <v>0</v>
      </c>
      <c r="P64" s="15">
        <f>P65+P66+P69+P70</f>
        <v>0</v>
      </c>
      <c r="Q64" s="15">
        <f>Q65+Q66+Q69+Q70</f>
        <v>0</v>
      </c>
      <c r="R64" s="15">
        <f>R65+R66+R69+R70</f>
        <v>0</v>
      </c>
      <c r="S64" s="15">
        <f>S65+S66+S69+S70</f>
        <v>37416.21</v>
      </c>
      <c r="T64" s="7"/>
      <c r="U64" s="15">
        <f>U65+U66+U69+U70</f>
        <v>37416.21</v>
      </c>
      <c r="V64" s="16">
        <f>(U64/E64*100)/100</f>
        <v>1</v>
      </c>
    </row>
    <row r="65" spans="1:22" ht="18.95" customHeight="1">
      <c r="A65" s="8" t="s">
        <v>176</v>
      </c>
      <c r="B65" s="14" t="s">
        <v>177</v>
      </c>
      <c r="C65" s="17">
        <v>0</v>
      </c>
      <c r="D65" s="17">
        <v>0</v>
      </c>
      <c r="E65" s="15">
        <f>C65-D65</f>
        <v>0</v>
      </c>
      <c r="F65" s="7"/>
      <c r="G65" s="7"/>
      <c r="H65" s="7"/>
      <c r="I65" s="7"/>
      <c r="J65" s="7"/>
      <c r="K65" s="7"/>
      <c r="L65" s="7"/>
      <c r="M65" s="7"/>
      <c r="N65" s="7"/>
      <c r="O65" s="7"/>
      <c r="P65" s="7"/>
      <c r="Q65" s="7"/>
      <c r="R65" s="7"/>
      <c r="S65" s="15">
        <f>IF(E65-F65-G65-H65-I65-J65-K65-L65-M65-N65-O65-P65-Q65-R65&lt;0,0,E65-F65-G65-H65-I65-J65-K65-L65-M65-N65-O65-P65-Q65-R65)</f>
        <v>0</v>
      </c>
      <c r="T65" s="16">
        <f>(0)/100</f>
        <v>0</v>
      </c>
      <c r="U65" s="15">
        <f>S65*T65/100</f>
        <v>0</v>
      </c>
      <c r="V65" s="16" t="e">
        <f>(U65/E65*100)/100</f>
        <v>#DIV/0!</v>
      </c>
    </row>
    <row r="66" spans="1:22" ht="18.95" customHeight="1">
      <c r="A66" s="8" t="s">
        <v>178</v>
      </c>
      <c r="B66" s="14" t="s">
        <v>179</v>
      </c>
      <c r="C66" s="15">
        <f>C67+C68</f>
        <v>110.37</v>
      </c>
      <c r="D66" s="15">
        <f>D67+D68</f>
        <v>0</v>
      </c>
      <c r="E66" s="15">
        <f>E67+E68</f>
        <v>110.37</v>
      </c>
      <c r="F66" s="15">
        <f>F67+F68</f>
        <v>0</v>
      </c>
      <c r="G66" s="15">
        <f>G67+G68</f>
        <v>0</v>
      </c>
      <c r="H66" s="15">
        <f>H67+H68</f>
        <v>0</v>
      </c>
      <c r="I66" s="15">
        <f>I67+I68</f>
        <v>0</v>
      </c>
      <c r="J66" s="15">
        <f>J67+J68</f>
        <v>0</v>
      </c>
      <c r="K66" s="15">
        <f>K67+K68</f>
        <v>0</v>
      </c>
      <c r="L66" s="15">
        <f>L67+L68</f>
        <v>0</v>
      </c>
      <c r="M66" s="15">
        <f>M67+M68</f>
        <v>0</v>
      </c>
      <c r="N66" s="15">
        <f>N67+N68</f>
        <v>0</v>
      </c>
      <c r="O66" s="15">
        <f>O67+O68</f>
        <v>0</v>
      </c>
      <c r="P66" s="15">
        <f>P67+P68</f>
        <v>0</v>
      </c>
      <c r="Q66" s="15">
        <f>Q67+Q68</f>
        <v>0</v>
      </c>
      <c r="R66" s="15">
        <f>R67+R68</f>
        <v>0</v>
      </c>
      <c r="S66" s="15">
        <f>S67+S68</f>
        <v>110.37</v>
      </c>
      <c r="T66" s="7"/>
      <c r="U66" s="15">
        <f>U67+U68</f>
        <v>110.37</v>
      </c>
      <c r="V66" s="16">
        <f>(U66/E66*100)/100</f>
        <v>1</v>
      </c>
    </row>
    <row r="67" spans="1:22" ht="18.95" customHeight="1">
      <c r="A67" s="8" t="s">
        <v>180</v>
      </c>
      <c r="B67" s="14" t="s">
        <v>181</v>
      </c>
      <c r="C67" s="18">
        <v>110.37</v>
      </c>
      <c r="D67" s="17">
        <v>0</v>
      </c>
      <c r="E67" s="15">
        <f>C67-D67</f>
        <v>110.37</v>
      </c>
      <c r="F67" s="17">
        <v>0</v>
      </c>
      <c r="G67" s="17">
        <v>0</v>
      </c>
      <c r="H67" s="17">
        <v>0</v>
      </c>
      <c r="I67" s="17">
        <v>0</v>
      </c>
      <c r="J67" s="17">
        <v>0</v>
      </c>
      <c r="K67" s="17">
        <v>0</v>
      </c>
      <c r="L67" s="17">
        <v>0</v>
      </c>
      <c r="M67" s="17">
        <v>0</v>
      </c>
      <c r="N67" s="17">
        <v>0</v>
      </c>
      <c r="O67" s="17">
        <v>0</v>
      </c>
      <c r="P67" s="17">
        <v>0</v>
      </c>
      <c r="Q67" s="17">
        <v>0</v>
      </c>
      <c r="R67" s="17">
        <v>0</v>
      </c>
      <c r="S67" s="15">
        <f>IF(E67-F67-G67-H67-I67-J67-K67-L67-M67-N67-O67-P67-Q67-R67&lt;0,0,E67-F67-G67-H67-I67-J67-K67-L67-M67-N67-O67-P67-Q67-R67)</f>
        <v>110.37</v>
      </c>
      <c r="T67" s="16">
        <f>(100)/100</f>
        <v>1</v>
      </c>
      <c r="U67" s="15">
        <f>F67*0+G67*0+H67*0+I67*0+J67*0.2+K67*0.25+L67*0+M67*0+N67*0.2+O67*0.5+P67*0.25+Q67*0.5+R67*0+S67</f>
        <v>110.37</v>
      </c>
      <c r="V67" s="16">
        <f>(U67/E67*100)/100</f>
        <v>1</v>
      </c>
    </row>
    <row r="68" spans="1:22" ht="18.95" customHeight="1">
      <c r="A68" s="8" t="s">
        <v>182</v>
      </c>
      <c r="B68" s="14" t="s">
        <v>183</v>
      </c>
      <c r="C68" s="17">
        <v>0</v>
      </c>
      <c r="D68" s="17">
        <v>0</v>
      </c>
      <c r="E68" s="15">
        <f>C68-D68</f>
        <v>0</v>
      </c>
      <c r="F68" s="17">
        <v>0</v>
      </c>
      <c r="G68" s="17">
        <v>0</v>
      </c>
      <c r="H68" s="17">
        <v>0</v>
      </c>
      <c r="I68" s="17">
        <v>0</v>
      </c>
      <c r="J68" s="17">
        <v>0</v>
      </c>
      <c r="K68" s="17">
        <v>0</v>
      </c>
      <c r="L68" s="17">
        <v>0</v>
      </c>
      <c r="M68" s="17">
        <v>0</v>
      </c>
      <c r="N68" s="17">
        <v>0</v>
      </c>
      <c r="O68" s="17">
        <v>0</v>
      </c>
      <c r="P68" s="17">
        <v>0</v>
      </c>
      <c r="Q68" s="17">
        <v>0</v>
      </c>
      <c r="R68" s="17">
        <v>0</v>
      </c>
      <c r="S68" s="15">
        <f>IF(E68-F68-G68-H68-I68-J68-K68-L68-M68-N68-O68-P68-Q68-R68&lt;0,0,E68-F68-G68-H68-I68-J68-K68-L68-M68-N68-O68-P68-Q68-R68)</f>
        <v>0</v>
      </c>
      <c r="T68" s="16">
        <f>(1250)/100</f>
        <v>12.5</v>
      </c>
      <c r="U68" s="15">
        <f>F68*0+G68*0+H68*0+I68*0+J68*0.2+K68*0.25+L68*0+M68*0+N68*0.2+O68*0.5+P68*0.25+Q68*0.5+R68*0+S68*12.5</f>
        <v>0</v>
      </c>
      <c r="V68" s="16" t="e">
        <f>(U68/E68*100)/100</f>
        <v>#DIV/0!</v>
      </c>
    </row>
    <row r="69" spans="1:22" ht="18.95" customHeight="1">
      <c r="A69" s="8" t="s">
        <v>184</v>
      </c>
      <c r="B69" s="14" t="s">
        <v>185</v>
      </c>
      <c r="C69" s="17">
        <v>0</v>
      </c>
      <c r="D69" s="17">
        <v>0</v>
      </c>
      <c r="E69" s="15">
        <f>C69-D69</f>
        <v>0</v>
      </c>
      <c r="F69" s="17">
        <v>0</v>
      </c>
      <c r="G69" s="17">
        <v>0</v>
      </c>
      <c r="H69" s="17">
        <v>0</v>
      </c>
      <c r="I69" s="17">
        <v>0</v>
      </c>
      <c r="J69" s="17">
        <v>0</v>
      </c>
      <c r="K69" s="17">
        <v>0</v>
      </c>
      <c r="L69" s="17">
        <v>0</v>
      </c>
      <c r="M69" s="17">
        <v>0</v>
      </c>
      <c r="N69" s="17">
        <v>0</v>
      </c>
      <c r="O69" s="17">
        <v>0</v>
      </c>
      <c r="P69" s="17">
        <v>0</v>
      </c>
      <c r="Q69" s="17">
        <v>0</v>
      </c>
      <c r="R69" s="17">
        <v>0</v>
      </c>
      <c r="S69" s="15">
        <f>IF(E69-F69-G69-H69-I69-J69-K69-L69-M69-N69-O69-P69-Q69-R69&lt;0,0,E69-F69-G69-H69-I69-J69-K69-L69-M69-N69-O69-P69-Q69-R69)</f>
        <v>0</v>
      </c>
      <c r="T69" s="16">
        <f>(250)/100</f>
        <v>2.5</v>
      </c>
      <c r="U69" s="15">
        <f>F69*0+G69*0+H69*0+I69*0+J69*0.2+K69*0.25+L69*0+M69*0+N69*0.2+O69*0.5+P69*0.25+Q69*0.5+R69*0+S69*2.5</f>
        <v>0</v>
      </c>
      <c r="V69" s="16" t="e">
        <f>(U69/E69*100)/100</f>
        <v>#DIV/0!</v>
      </c>
    </row>
    <row r="70" spans="1:22" ht="18.95" customHeight="1">
      <c r="A70" s="8" t="s">
        <v>186</v>
      </c>
      <c r="B70" s="14" t="s">
        <v>187</v>
      </c>
      <c r="C70" s="15">
        <f>C71+C72+C73+C74+C75+C76+C77+C78+C79+C80</f>
        <v>41447</v>
      </c>
      <c r="D70" s="15">
        <f>D71+D72+D73+D74+D75+D76+D77+D78+D79+D80</f>
        <v>4141.16</v>
      </c>
      <c r="E70" s="15">
        <f>E71+E72+E73+E74+E75+E76+E77+E78+E79+E80</f>
        <v>37305.839999999997</v>
      </c>
      <c r="F70" s="15">
        <f>F71+F72+F73+F74+F75+F76+F77+F78+F79+F80</f>
        <v>0</v>
      </c>
      <c r="G70" s="15">
        <f>G71+G72+G73+G74+G75+G76+G77+G78+G79+G80</f>
        <v>0</v>
      </c>
      <c r="H70" s="15">
        <f>H71+H72+H73+H74+H75+H76+H77+H78+H79+H80</f>
        <v>0</v>
      </c>
      <c r="I70" s="15">
        <f>I71+I72+I73+I74+I75+I76+I77+I78+I79+I80</f>
        <v>0</v>
      </c>
      <c r="J70" s="15">
        <f>J71+J72+J73+J74+J75+J76+J77+J78+J79+J80</f>
        <v>0</v>
      </c>
      <c r="K70" s="15">
        <f>K71+K72+K73+K74+K75+K76+K77+K78+K79+K80</f>
        <v>0</v>
      </c>
      <c r="L70" s="15">
        <f>L71+L72+L73+L74+L75+L76+L77+L78+L79+L80</f>
        <v>0</v>
      </c>
      <c r="M70" s="15">
        <f>M71+M72+M73+M74+M75+M76+M77+M78+M79+M80</f>
        <v>0</v>
      </c>
      <c r="N70" s="15">
        <f>N71+N72+N73+N74+N75+N76+N77+N78+N79+N80</f>
        <v>0</v>
      </c>
      <c r="O70" s="15">
        <f>O71+O72+O73+O74+O75+O76+O77+O78+O79+O80</f>
        <v>0</v>
      </c>
      <c r="P70" s="15">
        <f>P71+P72+P73+P74+P75+P76+P77+P78+P79+P80</f>
        <v>0</v>
      </c>
      <c r="Q70" s="15">
        <f>Q71+Q72+Q73+Q74+Q75+Q76+Q77+Q78+Q79+Q80</f>
        <v>0</v>
      </c>
      <c r="R70" s="15">
        <f>R71+R72+R73+R74+R75+R76+R77+R78+R79+R80</f>
        <v>0</v>
      </c>
      <c r="S70" s="15">
        <f>S71+S72+S73+S74+S75+S76+S77+S78+S79+S80</f>
        <v>37305.839999999997</v>
      </c>
      <c r="T70" s="7"/>
      <c r="U70" s="15">
        <f>U71+U72+U73+U74+U75+U76+U77+U78+U79+U80</f>
        <v>37305.839999999997</v>
      </c>
      <c r="V70" s="16">
        <f>(U70/E70*100)/100</f>
        <v>1</v>
      </c>
    </row>
    <row r="71" spans="1:22" ht="18.95" customHeight="1">
      <c r="A71" s="8" t="s">
        <v>188</v>
      </c>
      <c r="B71" s="14" t="s">
        <v>189</v>
      </c>
      <c r="C71" s="17">
        <v>0</v>
      </c>
      <c r="D71" s="17">
        <v>0</v>
      </c>
      <c r="E71" s="15">
        <f>C71-D71</f>
        <v>0</v>
      </c>
      <c r="F71" s="7"/>
      <c r="G71" s="7"/>
      <c r="H71" s="7"/>
      <c r="I71" s="7"/>
      <c r="J71" s="7"/>
      <c r="K71" s="7"/>
      <c r="L71" s="7"/>
      <c r="M71" s="7"/>
      <c r="N71" s="7"/>
      <c r="O71" s="7"/>
      <c r="P71" s="7"/>
      <c r="Q71" s="7"/>
      <c r="R71" s="7"/>
      <c r="S71" s="15">
        <f>IF(E71-F71-G71-H71-I71-J71-K71-L71-M71-N71-O71-P71-Q71-R71&lt;0,0,E71-F71-G71-H71-I71-J71-K71-L71-M71-N71-O71-P71-Q71-R71)</f>
        <v>0</v>
      </c>
      <c r="T71" s="16">
        <f>(0)/100</f>
        <v>0</v>
      </c>
      <c r="U71" s="15">
        <f>S71*T71/100</f>
        <v>0</v>
      </c>
      <c r="V71" s="16" t="e">
        <f>(U71/E71*100)/100</f>
        <v>#DIV/0!</v>
      </c>
    </row>
    <row r="72" spans="1:22" ht="18.95" customHeight="1">
      <c r="A72" s="8" t="s">
        <v>190</v>
      </c>
      <c r="B72" s="14" t="s">
        <v>191</v>
      </c>
      <c r="C72" s="17">
        <v>0</v>
      </c>
      <c r="D72" s="17">
        <v>0</v>
      </c>
      <c r="E72" s="15">
        <f>C72-D72</f>
        <v>0</v>
      </c>
      <c r="F72" s="17">
        <v>0</v>
      </c>
      <c r="G72" s="17">
        <v>0</v>
      </c>
      <c r="H72" s="17">
        <v>0</v>
      </c>
      <c r="I72" s="17">
        <v>0</v>
      </c>
      <c r="J72" s="7"/>
      <c r="K72" s="7"/>
      <c r="L72" s="17">
        <v>0</v>
      </c>
      <c r="M72" s="17">
        <v>0</v>
      </c>
      <c r="N72" s="7"/>
      <c r="O72" s="7"/>
      <c r="P72" s="7"/>
      <c r="Q72" s="7"/>
      <c r="R72" s="17">
        <v>0</v>
      </c>
      <c r="S72" s="15">
        <f>IF(E72-F72-G72-H72-I72-J72-K72-L72-M72-N72-O72-P72-Q72-R72&lt;0,0,E72-F72-G72-H72-I72-J72-K72-L72-M72-N72-O72-P72-Q72-R72)</f>
        <v>0</v>
      </c>
      <c r="T72" s="16">
        <f>(20)/100</f>
        <v>0.2</v>
      </c>
      <c r="U72" s="15">
        <f>F72*0+G72*0+H72*0+I72*0+L72*0+M72*0+R72*0+S72*0.2</f>
        <v>0</v>
      </c>
      <c r="V72" s="16" t="e">
        <f>(U72/E72*100)/100</f>
        <v>#DIV/0!</v>
      </c>
    </row>
    <row r="73" spans="1:22" ht="18.95" customHeight="1">
      <c r="A73" s="8" t="s">
        <v>192</v>
      </c>
      <c r="B73" s="14" t="s">
        <v>193</v>
      </c>
      <c r="C73" s="17">
        <v>0</v>
      </c>
      <c r="D73" s="17">
        <v>0</v>
      </c>
      <c r="E73" s="15">
        <f>C73-D73</f>
        <v>0</v>
      </c>
      <c r="F73" s="17">
        <v>0</v>
      </c>
      <c r="G73" s="17">
        <v>0</v>
      </c>
      <c r="H73" s="17">
        <v>0</v>
      </c>
      <c r="I73" s="17">
        <v>0</v>
      </c>
      <c r="J73" s="17">
        <v>0</v>
      </c>
      <c r="K73" s="7"/>
      <c r="L73" s="17">
        <v>0</v>
      </c>
      <c r="M73" s="17">
        <v>0</v>
      </c>
      <c r="N73" s="17">
        <v>0</v>
      </c>
      <c r="O73" s="7"/>
      <c r="P73" s="7"/>
      <c r="Q73" s="7"/>
      <c r="R73" s="17">
        <v>0</v>
      </c>
      <c r="S73" s="15">
        <f>IF(E73-F73-G73-H73-I73-J73-K73-L73-M73-N73-O73-P73-Q73-R73&lt;0,0,E73-F73-G73-H73-I73-J73-K73-L73-M73-N73-O73-P73-Q73-R73)</f>
        <v>0</v>
      </c>
      <c r="T73" s="16">
        <f>(25)/100</f>
        <v>0.25</v>
      </c>
      <c r="U73" s="15">
        <f>F73*0+G73*0+H73*0+I73*0+J73*0.2+L73*0+M73*0+N73*0.2+R73*0+S73*0.25</f>
        <v>0</v>
      </c>
      <c r="V73" s="16" t="e">
        <f>(U73/E73*100)/100</f>
        <v>#DIV/0!</v>
      </c>
    </row>
    <row r="74" spans="1:22" ht="18.95" customHeight="1">
      <c r="A74" s="8" t="s">
        <v>194</v>
      </c>
      <c r="B74" s="14" t="s">
        <v>195</v>
      </c>
      <c r="C74" s="17">
        <v>0</v>
      </c>
      <c r="D74" s="17">
        <v>0</v>
      </c>
      <c r="E74" s="15">
        <f>C74-D74</f>
        <v>0</v>
      </c>
      <c r="F74" s="17">
        <v>0</v>
      </c>
      <c r="G74" s="17">
        <v>0</v>
      </c>
      <c r="H74" s="17">
        <v>0</v>
      </c>
      <c r="I74" s="17">
        <v>0</v>
      </c>
      <c r="J74" s="17">
        <v>0</v>
      </c>
      <c r="K74" s="17">
        <v>0</v>
      </c>
      <c r="L74" s="17">
        <v>0</v>
      </c>
      <c r="M74" s="17">
        <v>0</v>
      </c>
      <c r="N74" s="17">
        <v>0</v>
      </c>
      <c r="O74" s="7"/>
      <c r="P74" s="17">
        <v>0</v>
      </c>
      <c r="Q74" s="7"/>
      <c r="R74" s="17">
        <v>0</v>
      </c>
      <c r="S74" s="15">
        <f>IF(E74-F74-G74-H74-I74-J74-K74-L74-M74-N74-O74-P74-Q74-R74&lt;0,0,E74-F74-G74-H74-I74-J74-K74-L74-M74-N74-O74-P74-Q74-R74)</f>
        <v>0</v>
      </c>
      <c r="T74" s="16">
        <f>(50)/100</f>
        <v>0.5</v>
      </c>
      <c r="U74" s="15">
        <f>F74*0+G74*0+H74*0+I74*0+J74*0.2+K74*0.25+L74*0+M74*0+N74*0.2+P74*0.25+R74*0+S74*0.5</f>
        <v>0</v>
      </c>
      <c r="V74" s="16" t="e">
        <f>(U74/E74*100)/100</f>
        <v>#DIV/0!</v>
      </c>
    </row>
    <row r="75" spans="1:22" ht="18.95" customHeight="1">
      <c r="A75" s="8" t="s">
        <v>196</v>
      </c>
      <c r="B75" s="14" t="s">
        <v>197</v>
      </c>
      <c r="C75" s="17">
        <v>0</v>
      </c>
      <c r="D75" s="17">
        <v>0</v>
      </c>
      <c r="E75" s="15">
        <f>C75-D75</f>
        <v>0</v>
      </c>
      <c r="F75" s="17">
        <v>0</v>
      </c>
      <c r="G75" s="17">
        <v>0</v>
      </c>
      <c r="H75" s="17">
        <v>0</v>
      </c>
      <c r="I75" s="17">
        <v>0</v>
      </c>
      <c r="J75" s="17">
        <v>0</v>
      </c>
      <c r="K75" s="17">
        <v>0</v>
      </c>
      <c r="L75" s="17">
        <v>0</v>
      </c>
      <c r="M75" s="17">
        <v>0</v>
      </c>
      <c r="N75" s="17">
        <v>0</v>
      </c>
      <c r="O75" s="17">
        <v>0</v>
      </c>
      <c r="P75" s="17">
        <v>0</v>
      </c>
      <c r="Q75" s="17">
        <v>0</v>
      </c>
      <c r="R75" s="17">
        <v>0</v>
      </c>
      <c r="S75" s="15">
        <f>IF(E75-F75-G75-H75-I75-J75-K75-L75-M75-N75-O75-P75-Q75-R75&lt;0,0,E75-F75-G75-H75-I75-J75-K75-L75-M75-N75-O75-P75-Q75-R75)</f>
        <v>0</v>
      </c>
      <c r="T75" s="16">
        <f>(75)/100</f>
        <v>0.75</v>
      </c>
      <c r="U75" s="15">
        <f>F75*0+G75*0+H75*0+I75*0+J75*0.2+K75*0.25+L75*0+M75*0+N75*0.2+O75*0.5+P75*0.25+Q75*0.5+R75*0+S75*0.75</f>
        <v>0</v>
      </c>
      <c r="V75" s="16" t="e">
        <f>(U75/E75*100)/100</f>
        <v>#DIV/0!</v>
      </c>
    </row>
    <row r="76" spans="1:22" ht="18.95" customHeight="1">
      <c r="A76" s="8" t="s">
        <v>198</v>
      </c>
      <c r="B76" s="14" t="s">
        <v>199</v>
      </c>
      <c r="C76" s="18">
        <v>41447</v>
      </c>
      <c r="D76" s="18">
        <v>4141.16</v>
      </c>
      <c r="E76" s="15">
        <f>C76-D76</f>
        <v>37305.839999999997</v>
      </c>
      <c r="F76" s="17">
        <v>0</v>
      </c>
      <c r="G76" s="17">
        <v>0</v>
      </c>
      <c r="H76" s="17">
        <v>0</v>
      </c>
      <c r="I76" s="17">
        <v>0</v>
      </c>
      <c r="J76" s="17">
        <v>0</v>
      </c>
      <c r="K76" s="17">
        <v>0</v>
      </c>
      <c r="L76" s="17">
        <v>0</v>
      </c>
      <c r="M76" s="17">
        <v>0</v>
      </c>
      <c r="N76" s="17">
        <v>0</v>
      </c>
      <c r="O76" s="17">
        <v>0</v>
      </c>
      <c r="P76" s="17">
        <v>0</v>
      </c>
      <c r="Q76" s="17">
        <v>0</v>
      </c>
      <c r="R76" s="17">
        <v>0</v>
      </c>
      <c r="S76" s="15">
        <f>IF(E76-F76-G76-H76-I76-J76-K76-L76-M76-N76-O76-P76-Q76-R76&lt;0,0,E76-F76-G76-H76-I76-J76-K76-L76-M76-N76-O76-P76-Q76-R76)</f>
        <v>37305.839999999997</v>
      </c>
      <c r="T76" s="16">
        <f>(100)/100</f>
        <v>1</v>
      </c>
      <c r="U76" s="15">
        <f>F76*0+G76*0+H76*0+I76*0+J76*0.2+K76*0.25+L76*0+M76*0+N76*0.2+O76*0.5+P76*0.25+Q76*0.5+R76*0+S76</f>
        <v>37305.839999999997</v>
      </c>
      <c r="V76" s="16">
        <f>(U76/E76*100)/100</f>
        <v>1</v>
      </c>
    </row>
    <row r="77" spans="1:22" ht="18.95" customHeight="1">
      <c r="A77" s="8" t="s">
        <v>200</v>
      </c>
      <c r="B77" s="14" t="s">
        <v>201</v>
      </c>
      <c r="C77" s="17">
        <v>0</v>
      </c>
      <c r="D77" s="17">
        <v>0</v>
      </c>
      <c r="E77" s="15">
        <f>C77-D77</f>
        <v>0</v>
      </c>
      <c r="F77" s="17">
        <v>0</v>
      </c>
      <c r="G77" s="17">
        <v>0</v>
      </c>
      <c r="H77" s="17">
        <v>0</v>
      </c>
      <c r="I77" s="17">
        <v>0</v>
      </c>
      <c r="J77" s="17">
        <v>0</v>
      </c>
      <c r="K77" s="17">
        <v>0</v>
      </c>
      <c r="L77" s="17">
        <v>0</v>
      </c>
      <c r="M77" s="17">
        <v>0</v>
      </c>
      <c r="N77" s="17">
        <v>0</v>
      </c>
      <c r="O77" s="17">
        <v>0</v>
      </c>
      <c r="P77" s="17">
        <v>0</v>
      </c>
      <c r="Q77" s="17">
        <v>0</v>
      </c>
      <c r="R77" s="17">
        <v>0</v>
      </c>
      <c r="S77" s="15">
        <f>IF(E77-F77-G77-H77-I77-J77-K77-L77-M77-N77-O77-P77-Q77-R77&lt;0,0,E77-F77-G77-H77-I77-J77-K77-L77-M77-N77-O77-P77-Q77-R77)</f>
        <v>0</v>
      </c>
      <c r="T77" s="16">
        <f>(150)/100</f>
        <v>1.5</v>
      </c>
      <c r="U77" s="15">
        <f>F77*0+G77*0+H77*0+I77*0+J77*0.2+K77*0.25+L77*0+M77*0+N77*0.2+O77*0.5+P77*0.25+Q77*0.5+R77*0+S77*1.5</f>
        <v>0</v>
      </c>
      <c r="V77" s="16" t="e">
        <f>(U77/E77*100)/100</f>
        <v>#DIV/0!</v>
      </c>
    </row>
    <row r="78" spans="1:22" ht="18.95" customHeight="1">
      <c r="A78" s="8" t="s">
        <v>202</v>
      </c>
      <c r="B78" s="14" t="s">
        <v>203</v>
      </c>
      <c r="C78" s="17">
        <v>0</v>
      </c>
      <c r="D78" s="17">
        <v>0</v>
      </c>
      <c r="E78" s="15">
        <f>C78-D78</f>
        <v>0</v>
      </c>
      <c r="F78" s="17">
        <v>0</v>
      </c>
      <c r="G78" s="17">
        <v>0</v>
      </c>
      <c r="H78" s="17">
        <v>0</v>
      </c>
      <c r="I78" s="17">
        <v>0</v>
      </c>
      <c r="J78" s="17">
        <v>0</v>
      </c>
      <c r="K78" s="17">
        <v>0</v>
      </c>
      <c r="L78" s="17">
        <v>0</v>
      </c>
      <c r="M78" s="17">
        <v>0</v>
      </c>
      <c r="N78" s="17">
        <v>0</v>
      </c>
      <c r="O78" s="17">
        <v>0</v>
      </c>
      <c r="P78" s="17">
        <v>0</v>
      </c>
      <c r="Q78" s="17">
        <v>0</v>
      </c>
      <c r="R78" s="17">
        <v>0</v>
      </c>
      <c r="S78" s="15">
        <f>IF(E78-F78-G78-H78-I78-J78-K78-L78-M78-N78-O78-P78-Q78-R78&lt;0,0,E78-F78-G78-H78-I78-J78-K78-L78-M78-N78-O78-P78-Q78-R78)</f>
        <v>0</v>
      </c>
      <c r="T78" s="16">
        <f>(250)/100</f>
        <v>2.5</v>
      </c>
      <c r="U78" s="15">
        <f>F78*0+G78*0+H78*0+I78*0+J78*0.2+K78*0.25+L78*0+M78*0+N78*0.2+O78*0.5+P78*0.25+Q78*0.5+R78*0+S78*2.5</f>
        <v>0</v>
      </c>
      <c r="V78" s="16" t="e">
        <f>(U78/E78*100)/100</f>
        <v>#DIV/0!</v>
      </c>
    </row>
    <row r="79" spans="1:22" ht="18.95" customHeight="1">
      <c r="A79" s="8" t="s">
        <v>204</v>
      </c>
      <c r="B79" s="14" t="s">
        <v>205</v>
      </c>
      <c r="C79" s="17">
        <v>0</v>
      </c>
      <c r="D79" s="17">
        <v>0</v>
      </c>
      <c r="E79" s="15">
        <f>C79-D79</f>
        <v>0</v>
      </c>
      <c r="F79" s="17">
        <v>0</v>
      </c>
      <c r="G79" s="17">
        <v>0</v>
      </c>
      <c r="H79" s="17">
        <v>0</v>
      </c>
      <c r="I79" s="17">
        <v>0</v>
      </c>
      <c r="J79" s="17">
        <v>0</v>
      </c>
      <c r="K79" s="17">
        <v>0</v>
      </c>
      <c r="L79" s="17">
        <v>0</v>
      </c>
      <c r="M79" s="17">
        <v>0</v>
      </c>
      <c r="N79" s="17">
        <v>0</v>
      </c>
      <c r="O79" s="17">
        <v>0</v>
      </c>
      <c r="P79" s="17">
        <v>0</v>
      </c>
      <c r="Q79" s="17">
        <v>0</v>
      </c>
      <c r="R79" s="17">
        <v>0</v>
      </c>
      <c r="S79" s="15">
        <f>IF(E79-F79-G79-H79-I79-J79-K79-L79-M79-N79-O79-P79-Q79-R79&lt;0,0,E79-F79-G79-H79-I79-J79-K79-L79-M79-N79-O79-P79-Q79-R79)</f>
        <v>0</v>
      </c>
      <c r="T79" s="16">
        <f>(400)/100</f>
        <v>4</v>
      </c>
      <c r="U79" s="15">
        <f>F79*0+G79*0+H79*0+I79*0+J79*0.2+K79*0.25+L79*0+M79*0+N79*0.2+O79*0.5+P79*0.25+Q79*0.5+R79*0+S79*4</f>
        <v>0</v>
      </c>
      <c r="V79" s="16" t="e">
        <f>(U79/E79*100)/100</f>
        <v>#DIV/0!</v>
      </c>
    </row>
    <row r="80" spans="1:22" ht="18.95" customHeight="1">
      <c r="A80" s="8" t="s">
        <v>206</v>
      </c>
      <c r="B80" s="14" t="s">
        <v>207</v>
      </c>
      <c r="C80" s="17">
        <v>0</v>
      </c>
      <c r="D80" s="17">
        <v>0</v>
      </c>
      <c r="E80" s="15">
        <f>C80-D80</f>
        <v>0</v>
      </c>
      <c r="F80" s="17">
        <v>0</v>
      </c>
      <c r="G80" s="17">
        <v>0</v>
      </c>
      <c r="H80" s="17">
        <v>0</v>
      </c>
      <c r="I80" s="17">
        <v>0</v>
      </c>
      <c r="J80" s="17">
        <v>0</v>
      </c>
      <c r="K80" s="17">
        <v>0</v>
      </c>
      <c r="L80" s="17">
        <v>0</v>
      </c>
      <c r="M80" s="17">
        <v>0</v>
      </c>
      <c r="N80" s="17">
        <v>0</v>
      </c>
      <c r="O80" s="17">
        <v>0</v>
      </c>
      <c r="P80" s="17">
        <v>0</v>
      </c>
      <c r="Q80" s="17">
        <v>0</v>
      </c>
      <c r="R80" s="17">
        <v>0</v>
      </c>
      <c r="S80" s="15">
        <f>IF(E80-F80-G80-H80-I80-J80-K80-L80-M80-N80-O80-P80-Q80-R80&lt;0,0,E80-F80-G80-H80-I80-J80-K80-L80-M80-N80-O80-P80-Q80-R80)</f>
        <v>0</v>
      </c>
      <c r="T80" s="16">
        <f>(1250)/100</f>
        <v>12.5</v>
      </c>
      <c r="U80" s="15">
        <f>F80*0+G80*0+H80*0+I80*0+J80*0.2+K80*0.25+L80*0+M80*0+N80*0.2+O80*0.5+P80*0.25+Q80*0.5+R80*0+S80*12.5</f>
        <v>0</v>
      </c>
      <c r="V80" s="16" t="e">
        <f>(U80/E80*100)/100</f>
        <v>#DIV/0!</v>
      </c>
    </row>
    <row r="81" spans="1:22" ht="18.95" customHeight="1">
      <c r="A81" s="8" t="s">
        <v>208</v>
      </c>
      <c r="B81" s="14" t="s">
        <v>209</v>
      </c>
      <c r="C81" s="15">
        <f>C82+C88</f>
        <v>0</v>
      </c>
      <c r="D81" s="15">
        <f>D82+D88</f>
        <v>0</v>
      </c>
      <c r="E81" s="15">
        <f>E82+E88</f>
        <v>0</v>
      </c>
      <c r="F81" s="15">
        <f>F82+F88</f>
        <v>0</v>
      </c>
      <c r="G81" s="15">
        <f>G82+G88</f>
        <v>0</v>
      </c>
      <c r="H81" s="15">
        <f>H82+H88</f>
        <v>0</v>
      </c>
      <c r="I81" s="15">
        <f>I82+I88</f>
        <v>0</v>
      </c>
      <c r="J81" s="15">
        <f>J82+J88</f>
        <v>0</v>
      </c>
      <c r="K81" s="15">
        <f>K82+K88</f>
        <v>0</v>
      </c>
      <c r="L81" s="15">
        <f>L82+L88</f>
        <v>0</v>
      </c>
      <c r="M81" s="15">
        <f>M82+M88</f>
        <v>0</v>
      </c>
      <c r="N81" s="15">
        <f>N82+N88</f>
        <v>0</v>
      </c>
      <c r="O81" s="15">
        <f>O82+O88</f>
        <v>0</v>
      </c>
      <c r="P81" s="15">
        <f>P82+P88</f>
        <v>0</v>
      </c>
      <c r="Q81" s="15">
        <f>Q82+Q88</f>
        <v>0</v>
      </c>
      <c r="R81" s="15">
        <f>R82+R88</f>
        <v>0</v>
      </c>
      <c r="S81" s="15">
        <f>S82+S88</f>
        <v>0</v>
      </c>
      <c r="T81" s="7"/>
      <c r="U81" s="15">
        <f>U82+U88</f>
        <v>0</v>
      </c>
      <c r="V81" s="16" t="e">
        <f>(U81/E81*100)/100</f>
        <v>#DIV/0!</v>
      </c>
    </row>
    <row r="82" spans="1:22" ht="18.95" customHeight="1">
      <c r="A82" s="8" t="s">
        <v>210</v>
      </c>
      <c r="B82" s="14" t="s">
        <v>211</v>
      </c>
      <c r="C82" s="15">
        <f>C83+C84+C85+C86+C87</f>
        <v>0</v>
      </c>
      <c r="D82" s="15">
        <f>D83+D84+D85+D86+D87</f>
        <v>0</v>
      </c>
      <c r="E82" s="15">
        <f>E83+E84+E85+E86+E87</f>
        <v>0</v>
      </c>
      <c r="F82" s="15">
        <f>F83+F84+F85+F86+F87</f>
        <v>0</v>
      </c>
      <c r="G82" s="15">
        <f>G83+G84+G85+G86+G87</f>
        <v>0</v>
      </c>
      <c r="H82" s="15">
        <f>H83+H84+H85+H86+H87</f>
        <v>0</v>
      </c>
      <c r="I82" s="15">
        <f>I83+I84+I85+I86+I87</f>
        <v>0</v>
      </c>
      <c r="J82" s="15">
        <f>J83+J84+J85+J86+J87</f>
        <v>0</v>
      </c>
      <c r="K82" s="15">
        <f>K83+K84+K85+K86+K87</f>
        <v>0</v>
      </c>
      <c r="L82" s="15">
        <f>L83+L84+L85+L86+L87</f>
        <v>0</v>
      </c>
      <c r="M82" s="15">
        <f>M83+M84+M85+M86+M87</f>
        <v>0</v>
      </c>
      <c r="N82" s="15">
        <f>N83+N84+N85+N86+N87</f>
        <v>0</v>
      </c>
      <c r="O82" s="15">
        <f>O83+O84+O85+O86+O87</f>
        <v>0</v>
      </c>
      <c r="P82" s="15">
        <f>P83+P84+P85+P86+P87</f>
        <v>0</v>
      </c>
      <c r="Q82" s="15">
        <f>Q83+Q84+Q85+Q86+Q87</f>
        <v>0</v>
      </c>
      <c r="R82" s="15">
        <f>R83+R84+R85+R86+R87</f>
        <v>0</v>
      </c>
      <c r="S82" s="15">
        <f>S83+S84+S85+S86+S87</f>
        <v>0</v>
      </c>
      <c r="T82" s="7"/>
      <c r="U82" s="15">
        <f>U83+U84+U85+U86+U87</f>
        <v>0</v>
      </c>
      <c r="V82" s="16" t="e">
        <f>(U82/E82*100)/100</f>
        <v>#DIV/0!</v>
      </c>
    </row>
    <row r="83" spans="1:22" ht="18.95" customHeight="1">
      <c r="A83" s="8" t="s">
        <v>212</v>
      </c>
      <c r="B83" s="14" t="s">
        <v>213</v>
      </c>
      <c r="C83" s="17">
        <v>0</v>
      </c>
      <c r="D83" s="17">
        <v>0</v>
      </c>
      <c r="E83" s="15">
        <f>C83-D83</f>
        <v>0</v>
      </c>
      <c r="F83" s="7"/>
      <c r="G83" s="7"/>
      <c r="H83" s="7"/>
      <c r="I83" s="7"/>
      <c r="J83" s="7"/>
      <c r="K83" s="7"/>
      <c r="L83" s="7"/>
      <c r="M83" s="7"/>
      <c r="N83" s="7"/>
      <c r="O83" s="7"/>
      <c r="P83" s="7"/>
      <c r="Q83" s="7"/>
      <c r="R83" s="7"/>
      <c r="S83" s="15">
        <f>IF(E83-F83-G83-H83-I83-J83-K83-L83-M83-N83-O83-P83-Q83-R83&lt;0,0,E83-F83-G83-H83-I83-J83-K83-L83-M83-N83-O83-P83-Q83-R83)</f>
        <v>0</v>
      </c>
      <c r="T83" s="16">
        <f>(0)/100</f>
        <v>0</v>
      </c>
      <c r="U83" s="15">
        <f>S83*T83/100</f>
        <v>0</v>
      </c>
      <c r="V83" s="16" t="e">
        <f>(U83/E83*100)/100</f>
        <v>#DIV/0!</v>
      </c>
    </row>
    <row r="84" spans="1:22" ht="18.95" customHeight="1">
      <c r="A84" s="8" t="s">
        <v>214</v>
      </c>
      <c r="B84" s="14" t="s">
        <v>215</v>
      </c>
      <c r="C84" s="17">
        <v>0</v>
      </c>
      <c r="D84" s="17">
        <v>0</v>
      </c>
      <c r="E84" s="15">
        <f>C84-D84</f>
        <v>0</v>
      </c>
      <c r="F84" s="17">
        <v>0</v>
      </c>
      <c r="G84" s="17">
        <v>0</v>
      </c>
      <c r="H84" s="17">
        <v>0</v>
      </c>
      <c r="I84" s="17">
        <v>0</v>
      </c>
      <c r="J84" s="17">
        <v>0</v>
      </c>
      <c r="K84" s="17">
        <v>0</v>
      </c>
      <c r="L84" s="17">
        <v>0</v>
      </c>
      <c r="M84" s="17">
        <v>0</v>
      </c>
      <c r="N84" s="17">
        <v>0</v>
      </c>
      <c r="O84" s="17">
        <v>0</v>
      </c>
      <c r="P84" s="17">
        <v>0</v>
      </c>
      <c r="Q84" s="17">
        <v>0</v>
      </c>
      <c r="R84" s="17">
        <v>0</v>
      </c>
      <c r="S84" s="15">
        <f>IF(E84-F84-G84-H84-I84-J84-K84-L84-M84-N84-O84-P84-Q84-R84&lt;0,0,E84-F84-G84-H84-I84-J84-K84-L84-M84-N84-O84-P84-Q84-R84)</f>
        <v>0</v>
      </c>
      <c r="T84" s="16">
        <f>(100)/100</f>
        <v>1</v>
      </c>
      <c r="U84" s="15">
        <f>F84*0+G84*0+H84*0+I84*0+J84*0.2+K84*0.25+L84*0+M84*0+N84*0.2+O84*0.5+P84*0.25+Q84*0.5+R84*0+S84</f>
        <v>0</v>
      </c>
      <c r="V84" s="16" t="e">
        <f>(U84/E84*100)/100</f>
        <v>#DIV/0!</v>
      </c>
    </row>
    <row r="85" spans="1:22" ht="18.95" customHeight="1">
      <c r="A85" s="8" t="s">
        <v>216</v>
      </c>
      <c r="B85" s="14" t="s">
        <v>217</v>
      </c>
      <c r="C85" s="17">
        <v>0</v>
      </c>
      <c r="D85" s="17">
        <v>0</v>
      </c>
      <c r="E85" s="15">
        <f>C85-D85</f>
        <v>0</v>
      </c>
      <c r="F85" s="17">
        <v>0</v>
      </c>
      <c r="G85" s="17">
        <v>0</v>
      </c>
      <c r="H85" s="17">
        <v>0</v>
      </c>
      <c r="I85" s="17">
        <v>0</v>
      </c>
      <c r="J85" s="17">
        <v>0</v>
      </c>
      <c r="K85" s="17">
        <v>0</v>
      </c>
      <c r="L85" s="17">
        <v>0</v>
      </c>
      <c r="M85" s="17">
        <v>0</v>
      </c>
      <c r="N85" s="17">
        <v>0</v>
      </c>
      <c r="O85" s="17">
        <v>0</v>
      </c>
      <c r="P85" s="17">
        <v>0</v>
      </c>
      <c r="Q85" s="17">
        <v>0</v>
      </c>
      <c r="R85" s="17">
        <v>0</v>
      </c>
      <c r="S85" s="15">
        <f>IF(E85-F85-G85-H85-I85-J85-K85-L85-M85-N85-O85-P85-Q85-R85&lt;0,0,E85-F85-G85-H85-I85-J85-K85-L85-M85-N85-O85-P85-Q85-R85)</f>
        <v>0</v>
      </c>
      <c r="T85" s="16">
        <f>(625)/100</f>
        <v>6.25</v>
      </c>
      <c r="U85" s="15">
        <f>F85*0+G85*0+H85*0+I85*0+J85*0.2+K85*0.25+L85*0+M85*0+N85*0.2+O85*0.5+P85*0.25+Q85*0.5+R85*0+S85*6.25</f>
        <v>0</v>
      </c>
      <c r="V85" s="16" t="e">
        <f>(U85/E85*100)/100</f>
        <v>#DIV/0!</v>
      </c>
    </row>
    <row r="86" spans="1:22" ht="18.95" customHeight="1">
      <c r="A86" s="8" t="s">
        <v>218</v>
      </c>
      <c r="B86" s="14" t="s">
        <v>219</v>
      </c>
      <c r="C86" s="17">
        <v>0</v>
      </c>
      <c r="D86" s="17">
        <v>0</v>
      </c>
      <c r="E86" s="15">
        <f>C86-D86</f>
        <v>0</v>
      </c>
      <c r="F86" s="17">
        <v>0</v>
      </c>
      <c r="G86" s="17">
        <v>0</v>
      </c>
      <c r="H86" s="17">
        <v>0</v>
      </c>
      <c r="I86" s="17">
        <v>0</v>
      </c>
      <c r="J86" s="17">
        <v>0</v>
      </c>
      <c r="K86" s="17">
        <v>0</v>
      </c>
      <c r="L86" s="17">
        <v>0</v>
      </c>
      <c r="M86" s="17">
        <v>0</v>
      </c>
      <c r="N86" s="17">
        <v>0</v>
      </c>
      <c r="O86" s="17">
        <v>0</v>
      </c>
      <c r="P86" s="17">
        <v>0</v>
      </c>
      <c r="Q86" s="17">
        <v>0</v>
      </c>
      <c r="R86" s="17">
        <v>0</v>
      </c>
      <c r="S86" s="15">
        <f>IF(E86-F86-G86-H86-I86-J86-K86-L86-M86-N86-O86-P86-Q86-R86&lt;0,0,E86-F86-G86-H86-I86-J86-K86-L86-M86-N86-O86-P86-Q86-R86)</f>
        <v>0</v>
      </c>
      <c r="T86" s="16">
        <f>(937.5)/100</f>
        <v>9.375</v>
      </c>
      <c r="U86" s="15">
        <f>F86*0+G86*0+H86*0+I86*0+J86*0.2+K86*0.25+L86*0+M86*0+N86*0.2+O86*0.5+P86*0.25+Q86*0.5+R86*0+S86*9.38</f>
        <v>0</v>
      </c>
      <c r="V86" s="16" t="e">
        <f>(U86/E86*100)/100</f>
        <v>#DIV/0!</v>
      </c>
    </row>
    <row r="87" spans="1:22" ht="18.95" customHeight="1">
      <c r="A87" s="8" t="s">
        <v>220</v>
      </c>
      <c r="B87" s="14" t="s">
        <v>221</v>
      </c>
      <c r="C87" s="17">
        <v>0</v>
      </c>
      <c r="D87" s="17">
        <v>0</v>
      </c>
      <c r="E87" s="15">
        <f>C87-D87</f>
        <v>0</v>
      </c>
      <c r="F87" s="17">
        <v>0</v>
      </c>
      <c r="G87" s="17">
        <v>0</v>
      </c>
      <c r="H87" s="17">
        <v>0</v>
      </c>
      <c r="I87" s="17">
        <v>0</v>
      </c>
      <c r="J87" s="17">
        <v>0</v>
      </c>
      <c r="K87" s="17">
        <v>0</v>
      </c>
      <c r="L87" s="17">
        <v>0</v>
      </c>
      <c r="M87" s="17">
        <v>0</v>
      </c>
      <c r="N87" s="17">
        <v>0</v>
      </c>
      <c r="O87" s="17">
        <v>0</v>
      </c>
      <c r="P87" s="17">
        <v>0</v>
      </c>
      <c r="Q87" s="17">
        <v>0</v>
      </c>
      <c r="R87" s="17">
        <v>0</v>
      </c>
      <c r="S87" s="15">
        <f>IF(E87-F87-G87-H87-I87-J87-K87-L87-M87-N87-O87-P87-Q87-R87&lt;0,0,E87-F87-G87-H87-I87-J87-K87-L87-M87-N87-O87-P87-Q87-R87)</f>
        <v>0</v>
      </c>
      <c r="T87" s="16">
        <f>(1250)/100</f>
        <v>12.5</v>
      </c>
      <c r="U87" s="15">
        <f>F87*0+G87*0+H87*0+I87*0+J87*0.2+K87*0.25+L87*0+M87*0+N87*0.2+O87*0.5+P87*0.25+Q87*0.5+R87*0+S87*12.5</f>
        <v>0</v>
      </c>
      <c r="V87" s="16" t="e">
        <f>(U87/E87*100)/100</f>
        <v>#DIV/0!</v>
      </c>
    </row>
    <row r="88" spans="1:22" ht="18.95" customHeight="1">
      <c r="A88" s="8" t="s">
        <v>222</v>
      </c>
      <c r="B88" s="14" t="s">
        <v>223</v>
      </c>
      <c r="C88" s="17">
        <v>0</v>
      </c>
      <c r="D88" s="17">
        <v>0</v>
      </c>
      <c r="E88" s="15">
        <f>C88-D88</f>
        <v>0</v>
      </c>
      <c r="F88" s="17">
        <v>0</v>
      </c>
      <c r="G88" s="17">
        <v>0</v>
      </c>
      <c r="H88" s="17">
        <v>0</v>
      </c>
      <c r="I88" s="17">
        <v>0</v>
      </c>
      <c r="J88" s="17">
        <v>0</v>
      </c>
      <c r="K88" s="17">
        <v>0</v>
      </c>
      <c r="L88" s="17">
        <v>0</v>
      </c>
      <c r="M88" s="17">
        <v>0</v>
      </c>
      <c r="N88" s="17">
        <v>0</v>
      </c>
      <c r="O88" s="17">
        <v>0</v>
      </c>
      <c r="P88" s="17">
        <v>0</v>
      </c>
      <c r="Q88" s="17">
        <v>0</v>
      </c>
      <c r="R88" s="17">
        <v>0</v>
      </c>
      <c r="S88" s="15">
        <f>IF(E88-F88-G88-H88-I88-J88-K88-L88-M88-N88-O88-P88-Q88-R88&lt;0,0,E88-F88-G88-H88-I88-J88-K88-L88-M88-N88-O88-P88-Q88-R88)</f>
        <v>0</v>
      </c>
      <c r="T88" s="16">
        <f>(1250)/100</f>
        <v>12.5</v>
      </c>
      <c r="U88" s="15">
        <f>F88*0+G88*0+H88*0+I88*0+J88*0.2+K88*0.25+L88*0+M88*0+N88*0.2+O88*0.5+P88*0.25+Q88*0.5+R88*0+S88*12.5</f>
        <v>0</v>
      </c>
      <c r="V88" s="16" t="e">
        <f>(U88/E88*100)/100</f>
        <v>#DIV/0!</v>
      </c>
    </row>
    <row r="89" spans="1:22" ht="18.95" customHeight="1">
      <c r="A89" s="8" t="s">
        <v>224</v>
      </c>
      <c r="B89" s="14" t="s">
        <v>225</v>
      </c>
      <c r="C89" s="17">
        <v>0</v>
      </c>
      <c r="D89" s="17">
        <v>0</v>
      </c>
      <c r="E89" s="15">
        <f>C89-D89</f>
        <v>0</v>
      </c>
      <c r="F89" s="7"/>
      <c r="G89" s="7"/>
      <c r="H89" s="7"/>
      <c r="I89" s="7"/>
      <c r="J89" s="7"/>
      <c r="K89" s="7"/>
      <c r="L89" s="7"/>
      <c r="M89" s="7"/>
      <c r="N89" s="7"/>
      <c r="O89" s="7"/>
      <c r="P89" s="7"/>
      <c r="Q89" s="7"/>
      <c r="R89" s="7"/>
      <c r="S89" s="7"/>
      <c r="T89" s="7"/>
      <c r="U89" s="17">
        <v>0</v>
      </c>
      <c r="V89" s="7"/>
    </row>
    <row r="90" spans="1:22" ht="18.95" customHeight="1">
      <c r="A90" s="8" t="s">
        <v>226</v>
      </c>
      <c r="B90" s="14" t="s">
        <v>227</v>
      </c>
      <c r="C90" s="15">
        <f>C9+C13+C22+C32+C44+C52+C53+C54+C58+C59+C64+C81+C89</f>
        <v>3623471.8099999996</v>
      </c>
      <c r="D90" s="15">
        <f>D9+D13+D22+D32+D44+D52+D53+D54+D58+D59+D64+D81+D89</f>
        <v>213313.40000000002</v>
      </c>
      <c r="E90" s="15">
        <f>E9+E13+E22+E32+E44+E52+E53+E54+E58+E59+E64+E81+E89</f>
        <v>3410158.4099999997</v>
      </c>
      <c r="F90" s="15">
        <f>F9+F13+F22+F32+F44+F52+F53+F54+F58+F59+F64+F81</f>
        <v>72</v>
      </c>
      <c r="G90" s="15">
        <f>G9+G13+G22+G32+G44+G52+G53+G54+G58+G59+G64+G81</f>
        <v>0</v>
      </c>
      <c r="H90" s="15">
        <f>H9+H13+H22+H32+H44+H52+H53+H54+H58+H59+H64+H81</f>
        <v>0</v>
      </c>
      <c r="I90" s="15">
        <f>I9+I13+I22+I32+I44+I52+I53+I54+I58+I59+I64+I81</f>
        <v>0</v>
      </c>
      <c r="J90" s="15">
        <f>J9+J13+J22+J32+J44+J52+J53+J54+J58+J59+J64+J81</f>
        <v>0</v>
      </c>
      <c r="K90" s="15">
        <f>K9+K13+K22+K32+K44+K52+K53+K54+K58+K59+K64+K81</f>
        <v>0</v>
      </c>
      <c r="L90" s="15">
        <f>L9+L13+L22+L32+L44+L52+L53+L54+L58+L59+L64+L81</f>
        <v>0</v>
      </c>
      <c r="M90" s="15">
        <f>M9+M13+M22+M32+M44+M52+M53+M54+M58+M59+M64+M81</f>
        <v>0</v>
      </c>
      <c r="N90" s="15">
        <f>N9+N13+N22+N32+N44+N52+N53+N54+N58+N59+N64+N81</f>
        <v>0</v>
      </c>
      <c r="O90" s="15">
        <f>O9+O13+O22+O32+O44+O52+O53+O54+O58+O59+O64+O81</f>
        <v>0</v>
      </c>
      <c r="P90" s="15">
        <f>P9+P13+P22+P32+P44+P52+P53+P54+P58+P59+P64+P81</f>
        <v>0</v>
      </c>
      <c r="Q90" s="15">
        <f>Q9+Q13+Q22+Q32+Q44+Q52+Q53+Q54+Q58+Q59+Q64+Q81</f>
        <v>0</v>
      </c>
      <c r="R90" s="15">
        <f>R9+R13+R22+R32+R44+R52+R53+R54+R58+R59+R64+R81</f>
        <v>0</v>
      </c>
      <c r="S90" s="15">
        <f>S9+S13+S22+S32+S44+S52+S53+S54+S58+S59+S64+S81</f>
        <v>3410086.4099999997</v>
      </c>
      <c r="T90" s="7"/>
      <c r="U90" s="15">
        <f>U9+U13+U22+U32+U44+U52+U53+U54+U58+U59+U64+U81+U89</f>
        <v>2439669.4569999999</v>
      </c>
      <c r="V90" s="16">
        <f>(U90/E90*100)/100</f>
        <v>0.71541235440731332</v>
      </c>
    </row>
    <row r="91" spans="1:22" ht="18.95" customHeight="1">
      <c r="A91" s="8" t="s">
        <v>228</v>
      </c>
      <c r="B91" s="14" t="s">
        <v>229</v>
      </c>
      <c r="C91" s="7"/>
      <c r="D91" s="7"/>
      <c r="E91" s="7"/>
      <c r="F91" s="7"/>
      <c r="G91" s="7"/>
      <c r="H91" s="7"/>
      <c r="I91" s="7"/>
      <c r="J91" s="7"/>
      <c r="K91" s="7"/>
      <c r="L91" s="7"/>
      <c r="M91" s="7"/>
      <c r="N91" s="7"/>
      <c r="O91" s="7"/>
      <c r="P91" s="7"/>
      <c r="Q91" s="7"/>
      <c r="R91" s="7"/>
      <c r="S91" s="7"/>
      <c r="T91" s="7"/>
      <c r="U91" s="18">
        <v>30891.25</v>
      </c>
      <c r="V91" s="7"/>
    </row>
    <row r="92" spans="1:22" ht="18.95" customHeight="1">
      <c r="A92" s="8" t="s">
        <v>230</v>
      </c>
      <c r="B92" s="14" t="s">
        <v>231</v>
      </c>
      <c r="C92" s="7"/>
      <c r="D92" s="7"/>
      <c r="E92" s="7"/>
      <c r="F92" s="7"/>
      <c r="G92" s="7"/>
      <c r="H92" s="7"/>
      <c r="I92" s="7"/>
      <c r="J92" s="7"/>
      <c r="K92" s="7"/>
      <c r="L92" s="7"/>
      <c r="M92" s="7"/>
      <c r="N92" s="7"/>
      <c r="O92" s="7"/>
      <c r="P92" s="7"/>
      <c r="Q92" s="7"/>
      <c r="R92" s="7"/>
      <c r="S92" s="7"/>
      <c r="T92" s="7"/>
      <c r="U92" s="17">
        <v>0</v>
      </c>
      <c r="V92" s="7"/>
    </row>
    <row r="93" spans="1:22" ht="18.95" customHeight="1">
      <c r="A93" s="8" t="s">
        <v>232</v>
      </c>
      <c r="B93" s="14" t="s">
        <v>233</v>
      </c>
      <c r="C93" s="7"/>
      <c r="D93" s="7"/>
      <c r="E93" s="7"/>
      <c r="F93" s="7"/>
      <c r="G93" s="7"/>
      <c r="H93" s="7"/>
      <c r="I93" s="7"/>
      <c r="J93" s="7"/>
      <c r="K93" s="7"/>
      <c r="L93" s="7"/>
      <c r="M93" s="7"/>
      <c r="N93" s="7"/>
      <c r="O93" s="7"/>
      <c r="P93" s="7"/>
      <c r="Q93" s="7"/>
      <c r="R93" s="7"/>
      <c r="S93" s="7"/>
      <c r="T93" s="7"/>
      <c r="U93" s="15">
        <f>U90+U91-U92</f>
        <v>2470560.7069999999</v>
      </c>
      <c r="V93" s="7"/>
    </row>
    <row r="94" spans="1:22" ht="18.95" customHeight="1">
      <c r="A94" s="10" t="s">
        <v>234</v>
      </c>
      <c r="B94" s="11"/>
      <c r="C94" s="7"/>
      <c r="D94" s="7"/>
      <c r="E94" s="7"/>
      <c r="F94" s="7"/>
      <c r="G94" s="7"/>
      <c r="H94" s="7"/>
      <c r="I94" s="7"/>
      <c r="J94" s="7"/>
      <c r="K94" s="7"/>
      <c r="L94" s="7"/>
      <c r="M94" s="7"/>
      <c r="N94" s="7"/>
      <c r="O94" s="7"/>
      <c r="P94" s="7"/>
      <c r="Q94" s="7"/>
      <c r="R94" s="7"/>
      <c r="S94" s="7"/>
      <c r="T94" s="7"/>
      <c r="U94" s="7"/>
      <c r="V94" s="7"/>
    </row>
    <row r="95" spans="1:22" ht="18.95" customHeight="1">
      <c r="A95" s="8" t="s">
        <v>64</v>
      </c>
      <c r="B95" s="14" t="s">
        <v>235</v>
      </c>
      <c r="C95" s="17">
        <v>0</v>
      </c>
      <c r="D95" s="7"/>
      <c r="E95" s="7"/>
      <c r="F95" s="7"/>
      <c r="G95" s="7"/>
      <c r="H95" s="7"/>
      <c r="I95" s="7"/>
      <c r="J95" s="7"/>
      <c r="K95" s="7"/>
      <c r="L95" s="7"/>
      <c r="M95" s="7"/>
      <c r="N95" s="7"/>
      <c r="O95" s="7"/>
      <c r="P95" s="7"/>
      <c r="Q95" s="7"/>
      <c r="R95" s="7"/>
      <c r="S95" s="7"/>
      <c r="T95" s="7"/>
      <c r="U95" s="7"/>
      <c r="V95" s="7"/>
    </row>
    <row r="96" spans="1:22" ht="18.95" customHeight="1">
      <c r="A96" s="8" t="s">
        <v>66</v>
      </c>
      <c r="B96" s="14" t="s">
        <v>236</v>
      </c>
      <c r="C96" s="18">
        <v>972.03</v>
      </c>
      <c r="D96" s="7"/>
      <c r="E96" s="7"/>
      <c r="F96" s="7"/>
      <c r="G96" s="7"/>
      <c r="H96" s="7"/>
      <c r="I96" s="7"/>
      <c r="J96" s="7"/>
      <c r="K96" s="7"/>
      <c r="L96" s="7"/>
      <c r="M96" s="7"/>
      <c r="N96" s="7"/>
      <c r="O96" s="7"/>
      <c r="P96" s="7"/>
      <c r="Q96" s="7"/>
      <c r="R96" s="7"/>
      <c r="S96" s="7"/>
      <c r="T96" s="7"/>
      <c r="U96" s="7"/>
      <c r="V96" s="7"/>
    </row>
    <row r="97" spans="1:22" ht="18.95" customHeight="1">
      <c r="A97" s="8" t="s">
        <v>68</v>
      </c>
      <c r="B97" s="14" t="s">
        <v>237</v>
      </c>
      <c r="C97" s="17">
        <v>0</v>
      </c>
      <c r="D97" s="7"/>
      <c r="E97" s="7"/>
      <c r="F97" s="7"/>
      <c r="G97" s="7"/>
      <c r="H97" s="7"/>
      <c r="I97" s="7"/>
      <c r="J97" s="7"/>
      <c r="K97" s="7"/>
      <c r="L97" s="7"/>
      <c r="M97" s="7"/>
      <c r="N97" s="7"/>
      <c r="O97" s="7"/>
      <c r="P97" s="7"/>
      <c r="Q97" s="7"/>
      <c r="R97" s="7"/>
      <c r="S97" s="7"/>
      <c r="T97" s="7"/>
      <c r="U97" s="7"/>
      <c r="V97" s="7"/>
    </row>
    <row r="98" spans="1:22" ht="18.95" customHeight="1">
      <c r="A98" s="8" t="s">
        <v>70</v>
      </c>
      <c r="B98" s="14" t="s">
        <v>238</v>
      </c>
      <c r="C98" s="17">
        <v>0</v>
      </c>
      <c r="D98" s="7"/>
      <c r="E98" s="7"/>
      <c r="F98" s="7"/>
      <c r="G98" s="7"/>
      <c r="H98" s="7"/>
      <c r="I98" s="7"/>
      <c r="J98" s="7"/>
      <c r="K98" s="7"/>
      <c r="L98" s="7"/>
      <c r="M98" s="7"/>
      <c r="N98" s="7"/>
      <c r="O98" s="7"/>
      <c r="P98" s="7"/>
      <c r="Q98" s="7"/>
      <c r="R98" s="7"/>
      <c r="S98" s="7"/>
      <c r="T98" s="7"/>
      <c r="U98" s="7"/>
      <c r="V98" s="7"/>
    </row>
    <row r="99" spans="1:22" ht="18.95" customHeight="1">
      <c r="A99" s="8" t="s">
        <v>72</v>
      </c>
      <c r="B99" s="14" t="s">
        <v>239</v>
      </c>
      <c r="C99" s="17">
        <v>0</v>
      </c>
      <c r="D99" s="7"/>
      <c r="E99" s="7"/>
      <c r="F99" s="7"/>
      <c r="G99" s="7"/>
      <c r="H99" s="7"/>
      <c r="I99" s="7"/>
      <c r="J99" s="7"/>
      <c r="K99" s="7"/>
      <c r="L99" s="7"/>
      <c r="M99" s="7"/>
      <c r="N99" s="7"/>
      <c r="O99" s="7"/>
      <c r="P99" s="7"/>
      <c r="Q99" s="7"/>
      <c r="R99" s="7"/>
      <c r="S99" s="7"/>
      <c r="T99" s="7"/>
      <c r="U99" s="7"/>
      <c r="V99" s="7"/>
    </row>
    <row r="100" spans="1:22" ht="21.95" customHeight="1">
      <c r="A100" s="14" t="s">
        <v>240</v>
      </c>
      <c r="B100" s="19" t="s">
        <v>241</v>
      </c>
      <c r="C100" s="14" t="s">
        <v>242</v>
      </c>
      <c r="D100" s="7"/>
      <c r="E100" s="7"/>
      <c r="F100" s="7"/>
      <c r="G100" s="7"/>
      <c r="H100" s="7"/>
      <c r="I100" s="7"/>
      <c r="J100" s="7"/>
      <c r="K100" s="7"/>
      <c r="L100" s="7"/>
      <c r="M100" s="7"/>
      <c r="N100" s="7"/>
      <c r="O100" s="7"/>
      <c r="P100" s="7"/>
      <c r="Q100" s="7"/>
      <c r="R100" s="7"/>
      <c r="S100" s="7"/>
      <c r="T100" s="7"/>
      <c r="U100" s="7"/>
      <c r="V100" s="7"/>
    </row>
    <row r="101" spans="1:22" ht="21.95" customHeight="1">
      <c r="A101" s="7"/>
      <c r="B101" s="7"/>
      <c r="C101" s="14" t="s">
        <v>243</v>
      </c>
      <c r="D101" s="7"/>
      <c r="E101" s="7"/>
      <c r="F101" s="7"/>
      <c r="G101" s="7"/>
      <c r="H101" s="7"/>
      <c r="I101" s="7"/>
      <c r="J101" s="7"/>
      <c r="K101" s="7"/>
      <c r="L101" s="7"/>
      <c r="M101" s="7"/>
      <c r="N101" s="7"/>
      <c r="O101" s="7"/>
      <c r="P101" s="7"/>
      <c r="Q101" s="7"/>
      <c r="R101" s="7"/>
      <c r="S101" s="7"/>
      <c r="T101" s="7"/>
      <c r="U101" s="7"/>
      <c r="V101" s="7"/>
    </row>
    <row r="102" spans="1:22" ht="21.95" customHeight="1">
      <c r="A102" s="7"/>
      <c r="B102" s="7"/>
      <c r="C102" s="14" t="s">
        <v>244</v>
      </c>
      <c r="D102" s="7"/>
      <c r="E102" s="7"/>
      <c r="F102" s="7"/>
      <c r="G102" s="7"/>
      <c r="H102" s="7"/>
      <c r="I102" s="7"/>
      <c r="J102" s="7"/>
      <c r="K102" s="7"/>
      <c r="L102" s="7"/>
      <c r="M102" s="7"/>
      <c r="N102" s="7"/>
      <c r="O102" s="7"/>
      <c r="P102" s="7"/>
      <c r="Q102" s="7"/>
      <c r="R102" s="7"/>
      <c r="S102" s="7"/>
      <c r="T102" s="7"/>
      <c r="U102" s="7"/>
      <c r="V102" s="7"/>
    </row>
    <row r="103" spans="1:22" ht="21.95" customHeight="1">
      <c r="A103" s="7"/>
      <c r="B103" s="7"/>
      <c r="C103" s="14" t="s">
        <v>245</v>
      </c>
      <c r="D103" s="7"/>
      <c r="E103" s="7"/>
      <c r="F103" s="7"/>
      <c r="G103" s="7"/>
      <c r="H103" s="7"/>
      <c r="I103" s="7"/>
      <c r="J103" s="7"/>
      <c r="K103" s="7"/>
      <c r="L103" s="7"/>
      <c r="M103" s="7"/>
      <c r="N103" s="7"/>
      <c r="O103" s="7"/>
      <c r="P103" s="7"/>
      <c r="Q103" s="7"/>
      <c r="R103" s="7"/>
      <c r="S103" s="7"/>
      <c r="T103" s="7"/>
      <c r="U103" s="7"/>
      <c r="V103" s="7"/>
    </row>
  </sheetData>
  <mergeCells count="25">
    <mergeCell ref="O5:O6"/>
    <mergeCell ref="P5:P6"/>
    <mergeCell ref="Q5:Q6"/>
    <mergeCell ref="R5:R6"/>
    <mergeCell ref="A94:B94"/>
    <mergeCell ref="V4:V8"/>
    <mergeCell ref="F5:F6"/>
    <mergeCell ref="G5:G6"/>
    <mergeCell ref="H5:H6"/>
    <mergeCell ref="I5:I6"/>
    <mergeCell ref="J5:J6"/>
    <mergeCell ref="K5:K6"/>
    <mergeCell ref="L5:L6"/>
    <mergeCell ref="M5:M6"/>
    <mergeCell ref="N5:N6"/>
    <mergeCell ref="A1:V1"/>
    <mergeCell ref="A2:B2"/>
    <mergeCell ref="A3:B8"/>
    <mergeCell ref="C4:C8"/>
    <mergeCell ref="D4:D8"/>
    <mergeCell ref="E4:E8"/>
    <mergeCell ref="F4:R4"/>
    <mergeCell ref="S4:S8"/>
    <mergeCell ref="T4:T8"/>
    <mergeCell ref="U4:U8"/>
  </mergeCells>
  <phoneticPr fontId="3"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2020-08-13T02:54:02Z</dcterms:created>
  <dcterms:modified xsi:type="dcterms:W3CDTF">2020-08-13T02:54:07Z</dcterms:modified>
</cp:coreProperties>
</file>