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4955" windowHeight="106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V56" i="1"/>
  <c r="V63" s="1"/>
  <c r="U56"/>
  <c r="U63" s="1"/>
  <c r="T56"/>
  <c r="T63" s="1"/>
  <c r="S56"/>
  <c r="S63" s="1"/>
  <c r="R56"/>
  <c r="R63" s="1"/>
  <c r="Q56"/>
  <c r="Q63" s="1"/>
  <c r="P56"/>
  <c r="P63" s="1"/>
  <c r="O56"/>
  <c r="O63" s="1"/>
  <c r="N56"/>
  <c r="N63" s="1"/>
  <c r="M56"/>
  <c r="M63" s="1"/>
  <c r="L56"/>
  <c r="L63" s="1"/>
  <c r="K56"/>
  <c r="K63" s="1"/>
  <c r="J56"/>
  <c r="J63" s="1"/>
  <c r="I56"/>
  <c r="I63" s="1"/>
  <c r="H56"/>
  <c r="H63" s="1"/>
  <c r="G56"/>
  <c r="G63" s="1"/>
  <c r="F56"/>
  <c r="F63" s="1"/>
  <c r="E56"/>
  <c r="E63" s="1"/>
  <c r="D56"/>
  <c r="D63" s="1"/>
  <c r="V55"/>
  <c r="V62" s="1"/>
  <c r="U55"/>
  <c r="U62" s="1"/>
  <c r="T55"/>
  <c r="T62" s="1"/>
  <c r="S55"/>
  <c r="S62" s="1"/>
  <c r="R55"/>
  <c r="R62" s="1"/>
  <c r="Q55"/>
  <c r="Q62" s="1"/>
  <c r="P55"/>
  <c r="P62" s="1"/>
  <c r="O55"/>
  <c r="O62" s="1"/>
  <c r="N55"/>
  <c r="N62" s="1"/>
  <c r="M55"/>
  <c r="M62" s="1"/>
  <c r="L55"/>
  <c r="L62" s="1"/>
  <c r="K55"/>
  <c r="K62" s="1"/>
  <c r="J55"/>
  <c r="J62" s="1"/>
  <c r="I55"/>
  <c r="I62" s="1"/>
  <c r="H55"/>
  <c r="H62" s="1"/>
  <c r="G55"/>
  <c r="G62" s="1"/>
  <c r="F55"/>
  <c r="F62" s="1"/>
  <c r="E55"/>
  <c r="E62" s="1"/>
  <c r="D55"/>
  <c r="D62" s="1"/>
  <c r="V54"/>
  <c r="V61" s="1"/>
  <c r="U54"/>
  <c r="U61" s="1"/>
  <c r="T54"/>
  <c r="T61" s="1"/>
  <c r="S54"/>
  <c r="S61" s="1"/>
  <c r="R54"/>
  <c r="R61" s="1"/>
  <c r="Q54"/>
  <c r="Q61" s="1"/>
  <c r="P54"/>
  <c r="P61" s="1"/>
  <c r="O54"/>
  <c r="O61" s="1"/>
  <c r="N54"/>
  <c r="N61" s="1"/>
  <c r="M54"/>
  <c r="M61" s="1"/>
  <c r="L54"/>
  <c r="L61" s="1"/>
  <c r="K54"/>
  <c r="K61" s="1"/>
  <c r="J54"/>
  <c r="J61" s="1"/>
  <c r="I54"/>
  <c r="I61" s="1"/>
  <c r="H54"/>
  <c r="H61" s="1"/>
  <c r="G54"/>
  <c r="G61" s="1"/>
  <c r="F54"/>
  <c r="F61" s="1"/>
  <c r="E54"/>
  <c r="E61" s="1"/>
  <c r="D54"/>
  <c r="D61" s="1"/>
  <c r="V53"/>
  <c r="V60" s="1"/>
  <c r="U53"/>
  <c r="U60" s="1"/>
  <c r="T53"/>
  <c r="T60" s="1"/>
  <c r="S53"/>
  <c r="S60" s="1"/>
  <c r="R53"/>
  <c r="R60" s="1"/>
  <c r="Q53"/>
  <c r="Q60" s="1"/>
  <c r="P53"/>
  <c r="P60" s="1"/>
  <c r="O53"/>
  <c r="O60" s="1"/>
  <c r="N53"/>
  <c r="N60" s="1"/>
  <c r="M53"/>
  <c r="M60" s="1"/>
  <c r="L53"/>
  <c r="L60" s="1"/>
  <c r="K53"/>
  <c r="K60" s="1"/>
  <c r="J53"/>
  <c r="J60" s="1"/>
  <c r="I53"/>
  <c r="I60" s="1"/>
  <c r="H53"/>
  <c r="H60" s="1"/>
  <c r="G53"/>
  <c r="G60" s="1"/>
  <c r="F53"/>
  <c r="F60" s="1"/>
  <c r="E53"/>
  <c r="E60" s="1"/>
  <c r="D53"/>
  <c r="D60" s="1"/>
  <c r="V52"/>
  <c r="V59" s="1"/>
  <c r="U52"/>
  <c r="U59" s="1"/>
  <c r="T52"/>
  <c r="T59" s="1"/>
  <c r="S52"/>
  <c r="S59" s="1"/>
  <c r="R52"/>
  <c r="R59" s="1"/>
  <c r="Q52"/>
  <c r="Q59" s="1"/>
  <c r="P52"/>
  <c r="P59" s="1"/>
  <c r="O52"/>
  <c r="O59" s="1"/>
  <c r="N52"/>
  <c r="N59" s="1"/>
  <c r="M52"/>
  <c r="M59" s="1"/>
  <c r="L52"/>
  <c r="L59" s="1"/>
  <c r="K52"/>
  <c r="K59" s="1"/>
  <c r="J52"/>
  <c r="J59" s="1"/>
  <c r="I52"/>
  <c r="I59" s="1"/>
  <c r="H52"/>
  <c r="H59" s="1"/>
  <c r="G52"/>
  <c r="G59" s="1"/>
  <c r="F52"/>
  <c r="F59" s="1"/>
  <c r="E52"/>
  <c r="E59" s="1"/>
  <c r="D52"/>
  <c r="D59" s="1"/>
  <c r="V51"/>
  <c r="V58" s="1"/>
  <c r="U51"/>
  <c r="U58" s="1"/>
  <c r="T51"/>
  <c r="T58" s="1"/>
  <c r="S51"/>
  <c r="S58" s="1"/>
  <c r="R51"/>
  <c r="R58" s="1"/>
  <c r="Q51"/>
  <c r="Q58" s="1"/>
  <c r="P51"/>
  <c r="P58" s="1"/>
  <c r="O51"/>
  <c r="O58" s="1"/>
  <c r="N51"/>
  <c r="N58" s="1"/>
  <c r="M51"/>
  <c r="M58" s="1"/>
  <c r="L51"/>
  <c r="L58" s="1"/>
  <c r="K51"/>
  <c r="K58" s="1"/>
  <c r="J51"/>
  <c r="J58" s="1"/>
  <c r="I51"/>
  <c r="I58" s="1"/>
  <c r="H51"/>
  <c r="H58" s="1"/>
  <c r="G51"/>
  <c r="G58" s="1"/>
  <c r="F51"/>
  <c r="F58" s="1"/>
  <c r="E51"/>
  <c r="E58" s="1"/>
  <c r="D51"/>
  <c r="D58" s="1"/>
  <c r="C47"/>
  <c r="C46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4"/>
  <c r="C43"/>
  <c r="C42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0"/>
  <c r="C39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7"/>
  <c r="C36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4"/>
  <c r="C33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1"/>
  <c r="C30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I28"/>
  <c r="C27"/>
  <c r="C26"/>
  <c r="C25"/>
  <c r="C23"/>
  <c r="C22"/>
  <c r="C21"/>
  <c r="C20"/>
  <c r="C19"/>
  <c r="C18"/>
  <c r="V17"/>
  <c r="V16" s="1"/>
  <c r="U17"/>
  <c r="U16" s="1"/>
  <c r="T17"/>
  <c r="T16" s="1"/>
  <c r="S17"/>
  <c r="S16" s="1"/>
  <c r="R17"/>
  <c r="R16" s="1"/>
  <c r="Q17"/>
  <c r="Q16" s="1"/>
  <c r="P17"/>
  <c r="P16" s="1"/>
  <c r="O17"/>
  <c r="O16" s="1"/>
  <c r="N17"/>
  <c r="N16" s="1"/>
  <c r="M17"/>
  <c r="M16" s="1"/>
  <c r="L17"/>
  <c r="L16" s="1"/>
  <c r="K17"/>
  <c r="K16" s="1"/>
  <c r="J17"/>
  <c r="J16" s="1"/>
  <c r="I17"/>
  <c r="I16" s="1"/>
  <c r="H17"/>
  <c r="H16" s="1"/>
  <c r="G17"/>
  <c r="F17"/>
  <c r="F16" s="1"/>
  <c r="E17"/>
  <c r="E16" s="1"/>
  <c r="D17"/>
  <c r="D16" s="1"/>
  <c r="G16"/>
  <c r="C15"/>
  <c r="C14"/>
  <c r="C13"/>
  <c r="C12"/>
  <c r="C11"/>
  <c r="C10"/>
  <c r="C9"/>
  <c r="V8"/>
  <c r="V7" s="1"/>
  <c r="U8"/>
  <c r="U7" s="1"/>
  <c r="T8"/>
  <c r="T7" s="1"/>
  <c r="S8"/>
  <c r="S7" s="1"/>
  <c r="R8"/>
  <c r="R7" s="1"/>
  <c r="Q8"/>
  <c r="Q7" s="1"/>
  <c r="P8"/>
  <c r="P7" s="1"/>
  <c r="O8"/>
  <c r="O7" s="1"/>
  <c r="N8"/>
  <c r="N7" s="1"/>
  <c r="M8"/>
  <c r="M7" s="1"/>
  <c r="L8"/>
  <c r="L7" s="1"/>
  <c r="K8"/>
  <c r="K7" s="1"/>
  <c r="J8"/>
  <c r="J7" s="1"/>
  <c r="I8"/>
  <c r="I7" s="1"/>
  <c r="H8"/>
  <c r="H7" s="1"/>
  <c r="G8"/>
  <c r="G7" s="1"/>
  <c r="F8"/>
  <c r="F7" s="1"/>
  <c r="E8"/>
  <c r="E7" s="1"/>
  <c r="D8"/>
  <c r="D7" s="1"/>
  <c r="C63" l="1"/>
  <c r="C62"/>
  <c r="C61"/>
  <c r="C60"/>
  <c r="C59"/>
  <c r="C58"/>
  <c r="C64" s="1"/>
  <c r="C45"/>
  <c r="D28"/>
  <c r="T28"/>
  <c r="C41"/>
  <c r="H28"/>
  <c r="C38"/>
  <c r="L28"/>
  <c r="K28"/>
  <c r="C35"/>
  <c r="S28"/>
  <c r="O28"/>
  <c r="G28"/>
  <c r="V28"/>
  <c r="U28"/>
  <c r="R28"/>
  <c r="Q28"/>
  <c r="N28"/>
  <c r="E28"/>
  <c r="P28"/>
  <c r="M28"/>
  <c r="J28"/>
  <c r="C32"/>
  <c r="C29"/>
  <c r="F28"/>
  <c r="C17"/>
  <c r="C16"/>
  <c r="C8"/>
  <c r="C7"/>
  <c r="C28" l="1"/>
</calcChain>
</file>

<file path=xl/sharedStrings.xml><?xml version="1.0" encoding="utf-8"?>
<sst xmlns="http://schemas.openxmlformats.org/spreadsheetml/2006/main" count="290" uniqueCount="233">
  <si>
    <t>G33_I银行账簿利率风险计量报表(标准化计量框架简化版)</t>
  </si>
  <si>
    <t>报送口径：</t>
  </si>
  <si>
    <t>新余市</t>
  </si>
  <si>
    <t>报表日期：</t>
  </si>
  <si>
    <t>2019年09月</t>
  </si>
  <si>
    <t>货币单位：万元</t>
  </si>
  <si>
    <t>0.币种（请选择）：</t>
  </si>
  <si>
    <t>A</t>
  </si>
  <si>
    <t>人民币</t>
  </si>
  <si>
    <t>项    目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</si>
  <si>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</si>
  <si>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</si>
  <si>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</si>
  <si>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</si>
  <si>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</si>
  <si>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</si>
  <si>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</si>
  <si>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</si>
  <si>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</si>
  <si>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</si>
  <si>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</si>
  <si>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</si>
  <si>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</si>
  <si>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</si>
  <si>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</si>
  <si>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</si>
  <si>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</si>
  <si>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</si>
  <si>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</si>
  <si>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合计金额</t>
  </si>
  <si>
    <t>隔夜</t>
  </si>
  <si>
    <t>隔夜-一个月（含）</t>
  </si>
  <si>
    <t>1个月-3个月（含）</t>
  </si>
  <si>
    <t>3个月-6个月（含）</t>
  </si>
  <si>
    <t>6个月-9个月(含)</t>
  </si>
  <si>
    <t>9个月-1年(含)</t>
  </si>
  <si>
    <t>1年-1.5年(含)</t>
  </si>
  <si>
    <t>1.5年-2年(含)</t>
  </si>
  <si>
    <t>2年-3年(含)</t>
  </si>
  <si>
    <t>3年-4年(含)</t>
  </si>
  <si>
    <t>4年-5年(含)</t>
  </si>
  <si>
    <t>5年-6年(含)</t>
  </si>
  <si>
    <t>6年-7年(含)</t>
  </si>
  <si>
    <t>7年-8年(含)</t>
  </si>
  <si>
    <t>8年-9年(含)</t>
  </si>
  <si>
    <t>9年-10年(含)</t>
  </si>
  <si>
    <t>10年-15年(含)</t>
  </si>
  <si>
    <t>15年-20年(含)</t>
  </si>
  <si>
    <t>20年以上</t>
  </si>
  <si>
    <t>1</t>
  </si>
  <si>
    <t>1.利率敏感性资产（不含衍生金融产品）</t>
  </si>
  <si>
    <t>2</t>
  </si>
  <si>
    <t xml:space="preserve">  1.1 不含行为性期权条款的资产</t>
  </si>
  <si>
    <t>3</t>
  </si>
  <si>
    <t xml:space="preserve">        1.1.1 金融机构间资产</t>
  </si>
  <si>
    <t>4</t>
  </si>
  <si>
    <t xml:space="preserve">        1.1.2 债券投资</t>
  </si>
  <si>
    <t>5</t>
  </si>
  <si>
    <t xml:space="preserve">        1.1.3 贷款</t>
  </si>
  <si>
    <t>6</t>
  </si>
  <si>
    <t xml:space="preserve">              1.1.3.1 其中：以人民银行基准利率为定价基础的贷款</t>
  </si>
  <si>
    <t>7</t>
  </si>
  <si>
    <t xml:space="preserve">        1.1.4 其他</t>
  </si>
  <si>
    <t>8</t>
  </si>
  <si>
    <t xml:space="preserve">  1.2 具备提前还款权的固定利率零售类贷款</t>
  </si>
  <si>
    <t>9</t>
  </si>
  <si>
    <t xml:space="preserve">  1.3 具备提前还款权的固定利率批发类贷款</t>
  </si>
  <si>
    <t>10</t>
  </si>
  <si>
    <t>2.利率敏感性负债（不含衍生金融产品)</t>
  </si>
  <si>
    <t>11</t>
  </si>
  <si>
    <t xml:space="preserve">  2.1 有固定期限、不含行为性期权的负债</t>
  </si>
  <si>
    <t>12</t>
  </si>
  <si>
    <t xml:space="preserve">        2.1.1 金融机构间负债</t>
  </si>
  <si>
    <t>13</t>
  </si>
  <si>
    <t xml:space="preserve">        2.1.2 发行债券</t>
  </si>
  <si>
    <t>14</t>
  </si>
  <si>
    <t xml:space="preserve">        2.1.3 定期存款</t>
  </si>
  <si>
    <t>15</t>
  </si>
  <si>
    <t xml:space="preserve">              2.1.3.1 其中：以人民银行基准利率为定价基础的存款</t>
  </si>
  <si>
    <t>16</t>
  </si>
  <si>
    <t xml:space="preserve">        2.1.4 其他</t>
  </si>
  <si>
    <t>17</t>
  </si>
  <si>
    <t xml:space="preserve">  2.2 无到期日存款</t>
  </si>
  <si>
    <t>18</t>
  </si>
  <si>
    <t xml:space="preserve">        2.2.1 其中：核心存款</t>
  </si>
  <si>
    <t>19</t>
  </si>
  <si>
    <t xml:space="preserve">  2.3 可提前支取的定期零售类存款</t>
  </si>
  <si>
    <t>20</t>
  </si>
  <si>
    <t xml:space="preserve">  2.4 可提前支取的定期批发类存款</t>
  </si>
  <si>
    <t>21</t>
  </si>
  <si>
    <t xml:space="preserve">  2.5 其他利率敏感性负债</t>
  </si>
  <si>
    <t>22</t>
  </si>
  <si>
    <t>3.衍生金融产品</t>
  </si>
  <si>
    <t>23</t>
  </si>
  <si>
    <t xml:space="preserve">  3.1 远期合约</t>
  </si>
  <si>
    <t>24</t>
  </si>
  <si>
    <t xml:space="preserve">     3.1.1 多头</t>
  </si>
  <si>
    <t>25</t>
  </si>
  <si>
    <t xml:space="preserve">     3.1.2 空头</t>
  </si>
  <si>
    <t>26</t>
  </si>
  <si>
    <t xml:space="preserve">  3.2 期货合约</t>
  </si>
  <si>
    <t>27</t>
  </si>
  <si>
    <t xml:space="preserve">     3.2.1 多头</t>
  </si>
  <si>
    <t>28</t>
  </si>
  <si>
    <t xml:space="preserve">     3.2.2 空头</t>
  </si>
  <si>
    <t>29</t>
  </si>
  <si>
    <t xml:space="preserve">  3.3 掉期合约</t>
  </si>
  <si>
    <t>30</t>
  </si>
  <si>
    <t xml:space="preserve">     3.3.1 多头</t>
  </si>
  <si>
    <t>31</t>
  </si>
  <si>
    <t xml:space="preserve">     3.3.2 空头</t>
  </si>
  <si>
    <t>32</t>
  </si>
  <si>
    <t xml:space="preserve">  3.4 期权合约（非利率期权）</t>
  </si>
  <si>
    <t>33</t>
  </si>
  <si>
    <t xml:space="preserve">     3.4.1 多头</t>
  </si>
  <si>
    <t>34</t>
  </si>
  <si>
    <t xml:space="preserve">     3.4.2 空头</t>
  </si>
  <si>
    <t>35</t>
  </si>
  <si>
    <t xml:space="preserve">  3.5 其他合约</t>
  </si>
  <si>
    <t>36</t>
  </si>
  <si>
    <t xml:space="preserve">     3.5.1 多头</t>
  </si>
  <si>
    <t>37</t>
  </si>
  <si>
    <t xml:space="preserve">     3.5.2 空头</t>
  </si>
  <si>
    <t>38</t>
  </si>
  <si>
    <t>4.固定利率贷款承诺</t>
  </si>
  <si>
    <t>39</t>
  </si>
  <si>
    <t>5.利率期权</t>
  </si>
  <si>
    <t>40</t>
  </si>
  <si>
    <t xml:space="preserve">     5.1 多头</t>
  </si>
  <si>
    <t>41</t>
  </si>
  <si>
    <t xml:space="preserve">     5.2 空头</t>
  </si>
  <si>
    <t>42</t>
  </si>
  <si>
    <t>6.无风险收益率曲线</t>
  </si>
  <si>
    <t>43</t>
  </si>
  <si>
    <t>7.k值</t>
  </si>
  <si>
    <t>0.0028</t>
  </si>
  <si>
    <t>0.0417</t>
  </si>
  <si>
    <t>0.1667</t>
  </si>
  <si>
    <t>0.375</t>
  </si>
  <si>
    <t>0.625</t>
  </si>
  <si>
    <t>0.875</t>
  </si>
  <si>
    <t>1.25</t>
  </si>
  <si>
    <t>1.75</t>
  </si>
  <si>
    <t>2.5</t>
  </si>
  <si>
    <t>3.5</t>
  </si>
  <si>
    <t>4.5</t>
  </si>
  <si>
    <t>5.5</t>
  </si>
  <si>
    <t>6.5</t>
  </si>
  <si>
    <t>7.5</t>
  </si>
  <si>
    <t>8.5</t>
  </si>
  <si>
    <t>9.5</t>
  </si>
  <si>
    <t>12.5</t>
  </si>
  <si>
    <t>17.5</t>
  </si>
  <si>
    <t>44</t>
  </si>
  <si>
    <t>8.利率冲击情景</t>
  </si>
  <si>
    <t>45</t>
  </si>
  <si>
    <t xml:space="preserve">  8.1 情景1：平行上移</t>
  </si>
  <si>
    <t>46</t>
  </si>
  <si>
    <t xml:space="preserve">  8.2 情景2：平行下移</t>
  </si>
  <si>
    <t>47</t>
  </si>
  <si>
    <t xml:space="preserve">  8.3 情景3：变陡峭</t>
  </si>
  <si>
    <t>48</t>
  </si>
  <si>
    <t xml:space="preserve">  8.4 情景4：变平缓</t>
  </si>
  <si>
    <t>49</t>
  </si>
  <si>
    <t xml:space="preserve">  8.5 情景5：短期利率上升</t>
  </si>
  <si>
    <t>50</t>
  </si>
  <si>
    <t xml:space="preserve">  8.6 情景6：短期利率下降</t>
  </si>
  <si>
    <t>51</t>
  </si>
  <si>
    <t>9.经济价值变动</t>
  </si>
  <si>
    <t>52</t>
  </si>
  <si>
    <t xml:space="preserve">  9.1 情景1：平行上移</t>
  </si>
  <si>
    <t>53</t>
  </si>
  <si>
    <t xml:space="preserve">  9.2 情景2：平行下移</t>
  </si>
  <si>
    <t>54</t>
  </si>
  <si>
    <t xml:space="preserve">  9.3 情景3：变陡峭</t>
  </si>
  <si>
    <t>55</t>
  </si>
  <si>
    <t xml:space="preserve">  9.4 情景4：变平缓</t>
  </si>
  <si>
    <t>56</t>
  </si>
  <si>
    <t xml:space="preserve">  9.5 情景5：短期利率上升</t>
  </si>
  <si>
    <t>57</t>
  </si>
  <si>
    <t xml:space="preserve">  9.6 情景6：短期利率下降</t>
  </si>
  <si>
    <t>58</t>
  </si>
  <si>
    <t>10.最大经济价值变动</t>
  </si>
  <si>
    <t>固定参数</t>
  </si>
  <si>
    <t>标准化利率冲击幅度</t>
  </si>
  <si>
    <t>阿根廷比索</t>
  </si>
  <si>
    <t>澳元</t>
  </si>
  <si>
    <t>巴西里尔</t>
  </si>
  <si>
    <t>加元</t>
  </si>
  <si>
    <t>瑞士法郎</t>
  </si>
  <si>
    <t>欧元</t>
  </si>
  <si>
    <t>英镑</t>
  </si>
  <si>
    <t>港元</t>
  </si>
  <si>
    <t>印尼盾</t>
  </si>
  <si>
    <t>印度卢比</t>
  </si>
  <si>
    <t>日元</t>
  </si>
  <si>
    <t>韩元</t>
  </si>
  <si>
    <t>墨西哥比索</t>
  </si>
  <si>
    <t>卢布</t>
  </si>
  <si>
    <t>沙特阿拉伯币</t>
  </si>
  <si>
    <t>瑞典克朗</t>
  </si>
  <si>
    <t>新加坡元</t>
  </si>
  <si>
    <t>土耳其里拉</t>
  </si>
  <si>
    <t>美元</t>
  </si>
  <si>
    <t>南非兰特</t>
  </si>
  <si>
    <t>59</t>
  </si>
  <si>
    <t>平行</t>
  </si>
  <si>
    <t>400</t>
  </si>
  <si>
    <t>300</t>
  </si>
  <si>
    <t>200</t>
  </si>
  <si>
    <t>100</t>
  </si>
  <si>
    <t>250</t>
  </si>
  <si>
    <t>150</t>
  </si>
  <si>
    <t>60</t>
  </si>
  <si>
    <t>短</t>
  </si>
  <si>
    <t>500</t>
  </si>
  <si>
    <t>450</t>
  </si>
  <si>
    <t>61</t>
  </si>
  <si>
    <t>长</t>
  </si>
  <si>
    <t>350</t>
  </si>
  <si>
    <t>附注：银行账簿整体情况</t>
  </si>
  <si>
    <t>余额</t>
  </si>
  <si>
    <t>62</t>
  </si>
  <si>
    <t>附注1：资产合计（银行账簿）</t>
  </si>
  <si>
    <t>63</t>
  </si>
  <si>
    <t>附注2：负债合计（银行账簿）</t>
  </si>
  <si>
    <t>填表人：</t>
  </si>
  <si>
    <t>复核人：</t>
  </si>
  <si>
    <t>负责人：</t>
  </si>
  <si>
    <t>版本号:191</t>
  </si>
  <si>
    <t>无数据部分不填写数据</t>
  </si>
  <si>
    <t>蓝色底为含公式区域</t>
  </si>
  <si>
    <t>请按下拉菜单选择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</si>
</sst>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00_ "/>
  </numFmts>
  <fonts count="5">
    <font>
      <sz val="11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0" fontId="0" fillId="0" borderId="1" xfId="0" applyNumberFormat="1" applyBorder="1">
      <alignment vertical="center"/>
    </xf>
    <xf numFmtId="49" fontId="3" fillId="0" borderId="6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8"/>
  <sheetViews>
    <sheetView tabSelected="1" zoomScale="80" zoomScaleNormal="80" workbookViewId="0"/>
  </sheetViews>
  <sheetFormatPr defaultRowHeight="13.5"/>
  <cols>
    <col min="1" max="1" width="9.625" customWidth="1"/>
    <col min="2" max="2" width="58.625" customWidth="1"/>
    <col min="3" max="4" width="14.625" customWidth="1"/>
    <col min="5" max="5" width="19.625" customWidth="1"/>
    <col min="6" max="6" width="18.625" customWidth="1"/>
    <col min="7" max="7" width="17.625" customWidth="1"/>
    <col min="8" max="8" width="16.625" customWidth="1"/>
    <col min="9" max="23" width="14.625" customWidth="1"/>
  </cols>
  <sheetData>
    <row r="1" spans="1:22" ht="41.1" customHeight="1">
      <c r="A1" s="2" t="s">
        <v>0</v>
      </c>
      <c r="B1" s="1"/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4.95" customHeight="1">
      <c r="A2" s="4" t="s">
        <v>1</v>
      </c>
      <c r="B2" s="4" t="s">
        <v>2</v>
      </c>
      <c r="E2" s="5" t="s">
        <v>3</v>
      </c>
      <c r="F2" s="4" t="s">
        <v>4</v>
      </c>
      <c r="O2" s="7" t="s">
        <v>5</v>
      </c>
      <c r="P2" s="6"/>
    </row>
    <row r="3" spans="1:22" ht="24.95" customHeight="1">
      <c r="A3" s="8" t="s">
        <v>6</v>
      </c>
      <c r="B3" s="10"/>
      <c r="C3" s="13" t="s">
        <v>7</v>
      </c>
    </row>
    <row r="4" spans="1:22" ht="24.95" customHeight="1">
      <c r="A4" s="14"/>
      <c r="B4" s="9"/>
      <c r="C4" s="13" t="s">
        <v>8</v>
      </c>
    </row>
    <row r="5" spans="1:22" ht="24.95" customHeight="1">
      <c r="A5" s="8" t="s">
        <v>9</v>
      </c>
      <c r="B5" s="9"/>
      <c r="C5" s="13" t="s">
        <v>7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3" t="s">
        <v>17</v>
      </c>
      <c r="L5" s="13" t="s">
        <v>18</v>
      </c>
      <c r="M5" s="13" t="s">
        <v>19</v>
      </c>
      <c r="N5" s="13" t="s">
        <v>20</v>
      </c>
      <c r="O5" s="13" t="s">
        <v>21</v>
      </c>
      <c r="P5" s="13" t="s">
        <v>22</v>
      </c>
      <c r="Q5" s="13" t="s">
        <v>23</v>
      </c>
      <c r="R5" s="13" t="s">
        <v>24</v>
      </c>
      <c r="S5" s="13" t="s">
        <v>25</v>
      </c>
      <c r="T5" s="13" t="s">
        <v>26</v>
      </c>
      <c r="U5" s="13" t="s">
        <v>27</v>
      </c>
      <c r="V5" s="13" t="s">
        <v>28</v>
      </c>
    </row>
    <row r="6" spans="1:22" ht="24.95" customHeight="1">
      <c r="A6" s="9"/>
      <c r="B6" s="9"/>
      <c r="C6" s="13" t="s">
        <v>29</v>
      </c>
      <c r="D6" s="13" t="s">
        <v>30</v>
      </c>
      <c r="E6" s="13" t="s">
        <v>31</v>
      </c>
      <c r="F6" s="13" t="s">
        <v>32</v>
      </c>
      <c r="G6" s="13" t="s">
        <v>33</v>
      </c>
      <c r="H6" s="13" t="s">
        <v>34</v>
      </c>
      <c r="I6" s="13" t="s">
        <v>35</v>
      </c>
      <c r="J6" s="13" t="s">
        <v>36</v>
      </c>
      <c r="K6" s="13" t="s">
        <v>37</v>
      </c>
      <c r="L6" s="13" t="s">
        <v>38</v>
      </c>
      <c r="M6" s="13" t="s">
        <v>39</v>
      </c>
      <c r="N6" s="13" t="s">
        <v>40</v>
      </c>
      <c r="O6" s="13" t="s">
        <v>41</v>
      </c>
      <c r="P6" s="13" t="s">
        <v>42</v>
      </c>
      <c r="Q6" s="13" t="s">
        <v>43</v>
      </c>
      <c r="R6" s="13" t="s">
        <v>44</v>
      </c>
      <c r="S6" s="13" t="s">
        <v>45</v>
      </c>
      <c r="T6" s="13" t="s">
        <v>46</v>
      </c>
      <c r="U6" s="13" t="s">
        <v>47</v>
      </c>
      <c r="V6" s="13" t="s">
        <v>48</v>
      </c>
    </row>
    <row r="7" spans="1:22" ht="24.95" customHeight="1">
      <c r="A7" s="12" t="s">
        <v>49</v>
      </c>
      <c r="B7" s="16" t="s">
        <v>50</v>
      </c>
      <c r="C7" s="17">
        <f>SUM(D7:V7)</f>
        <v>3581727.66</v>
      </c>
      <c r="D7" s="17">
        <f>D8+D14+D15</f>
        <v>352236.58999999997</v>
      </c>
      <c r="E7" s="17">
        <f>E8+E14+E15</f>
        <v>527237.92999999993</v>
      </c>
      <c r="F7" s="17">
        <f>F8+F14+F15</f>
        <v>351294.19</v>
      </c>
      <c r="G7" s="17">
        <f>G8+G14+G15</f>
        <v>442748.67</v>
      </c>
      <c r="H7" s="17">
        <f>H8+H14+H15</f>
        <v>424132.52</v>
      </c>
      <c r="I7" s="17">
        <f>I8+I14+I15</f>
        <v>600983.26</v>
      </c>
      <c r="J7" s="17">
        <f>J8+J14+J15</f>
        <v>271841.07</v>
      </c>
      <c r="K7" s="17">
        <f>K8+K14+K15</f>
        <v>64780.24</v>
      </c>
      <c r="L7" s="17">
        <f>L8+L14+L15</f>
        <v>129721.13</v>
      </c>
      <c r="M7" s="17">
        <f>M8+M14+M15</f>
        <v>61261.479999999996</v>
      </c>
      <c r="N7" s="17">
        <f>N8+N14+N15</f>
        <v>91873.81</v>
      </c>
      <c r="O7" s="17">
        <f>O8+O14+O15</f>
        <v>57614.76</v>
      </c>
      <c r="P7" s="17">
        <f>P8+P14+P15</f>
        <v>67233.959999999992</v>
      </c>
      <c r="Q7" s="17">
        <f>Q8+Q14+Q15</f>
        <v>52240.04</v>
      </c>
      <c r="R7" s="17">
        <f>R8+R14+R15</f>
        <v>79178.69</v>
      </c>
      <c r="S7" s="17">
        <f>S8+S14+S15</f>
        <v>5119.6000000000004</v>
      </c>
      <c r="T7" s="17">
        <f>T8+T14+T15</f>
        <v>684.37</v>
      </c>
      <c r="U7" s="17">
        <f>U8+U14+U15</f>
        <v>1545.35</v>
      </c>
      <c r="V7" s="17">
        <f>V8+V14+V15</f>
        <v>0</v>
      </c>
    </row>
    <row r="8" spans="1:22" ht="24.95" customHeight="1">
      <c r="A8" s="12" t="s">
        <v>51</v>
      </c>
      <c r="B8" s="16" t="s">
        <v>52</v>
      </c>
      <c r="C8" s="17">
        <f>SUM(D8:V8)</f>
        <v>1585242.7400000002</v>
      </c>
      <c r="D8" s="17">
        <f>D9+D10+D11+D13</f>
        <v>351835.07999999996</v>
      </c>
      <c r="E8" s="17">
        <f>E9+E10+E11+E13</f>
        <v>437986.64999999997</v>
      </c>
      <c r="F8" s="17">
        <f>F9+F10+F11+F13</f>
        <v>18084.559999999998</v>
      </c>
      <c r="G8" s="17">
        <f>G9+G10+G11+G13</f>
        <v>33386</v>
      </c>
      <c r="H8" s="17">
        <f>H9+H10+H11+H13</f>
        <v>78269</v>
      </c>
      <c r="I8" s="17">
        <f>I9+I10+I11+I13</f>
        <v>37154.26</v>
      </c>
      <c r="J8" s="17">
        <f>J9+J10+J11+J13</f>
        <v>230680.84</v>
      </c>
      <c r="K8" s="17">
        <f>K9+K10+K11+K13</f>
        <v>10050</v>
      </c>
      <c r="L8" s="17">
        <f>L9+L10+L11+L13</f>
        <v>51896.08</v>
      </c>
      <c r="M8" s="17">
        <f>M9+M10+M11+M13</f>
        <v>46990.39</v>
      </c>
      <c r="N8" s="17">
        <f>N9+N10+N11+N13</f>
        <v>73201.23</v>
      </c>
      <c r="O8" s="17">
        <f>O9+O10+O11+O13</f>
        <v>51685.05</v>
      </c>
      <c r="P8" s="17">
        <f>P9+P10+P11+P13</f>
        <v>52993.85</v>
      </c>
      <c r="Q8" s="17">
        <f>Q9+Q10+Q11+Q13</f>
        <v>39439.800000000003</v>
      </c>
      <c r="R8" s="17">
        <f>R9+R10+R11+R13</f>
        <v>71589.95</v>
      </c>
      <c r="S8" s="17">
        <f>S9+S10+S11+S13</f>
        <v>0</v>
      </c>
      <c r="T8" s="17">
        <f>T9+T10+T11+T13</f>
        <v>0</v>
      </c>
      <c r="U8" s="17">
        <f>U9+U10+U11+U13</f>
        <v>0</v>
      </c>
      <c r="V8" s="17">
        <f>V9+V10+V11+V13</f>
        <v>0</v>
      </c>
    </row>
    <row r="9" spans="1:22" ht="24.95" customHeight="1">
      <c r="A9" s="12" t="s">
        <v>53</v>
      </c>
      <c r="B9" s="15" t="s">
        <v>54</v>
      </c>
      <c r="C9" s="17">
        <f>SUM(D9:V9)</f>
        <v>266220.53999999998</v>
      </c>
      <c r="D9" s="19">
        <v>42015.48</v>
      </c>
      <c r="E9" s="19">
        <v>165432.29999999999</v>
      </c>
      <c r="F9" s="18">
        <v>0</v>
      </c>
      <c r="G9" s="19">
        <v>13000</v>
      </c>
      <c r="H9" s="19">
        <v>41000</v>
      </c>
      <c r="I9" s="19">
        <v>4772.76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</row>
    <row r="10" spans="1:22" ht="24.95" customHeight="1">
      <c r="A10" s="12" t="s">
        <v>55</v>
      </c>
      <c r="B10" s="15" t="s">
        <v>56</v>
      </c>
      <c r="C10" s="17">
        <f>SUM(D10:V10)</f>
        <v>499406.17</v>
      </c>
      <c r="D10" s="18">
        <v>0</v>
      </c>
      <c r="E10" s="19">
        <v>9822</v>
      </c>
      <c r="F10" s="19">
        <v>10370.32</v>
      </c>
      <c r="G10" s="19">
        <v>20386</v>
      </c>
      <c r="H10" s="19">
        <v>5000</v>
      </c>
      <c r="I10" s="19">
        <v>32381.5</v>
      </c>
      <c r="J10" s="19">
        <v>23600</v>
      </c>
      <c r="K10" s="19">
        <v>10050</v>
      </c>
      <c r="L10" s="19">
        <v>51896.08</v>
      </c>
      <c r="M10" s="19">
        <v>46990.39</v>
      </c>
      <c r="N10" s="19">
        <v>73201.23</v>
      </c>
      <c r="O10" s="19">
        <v>51685.05</v>
      </c>
      <c r="P10" s="19">
        <v>52993.85</v>
      </c>
      <c r="Q10" s="19">
        <v>39439.800000000003</v>
      </c>
      <c r="R10" s="19">
        <v>71589.95</v>
      </c>
      <c r="S10" s="18">
        <v>0</v>
      </c>
      <c r="T10" s="18">
        <v>0</v>
      </c>
      <c r="U10" s="18">
        <v>0</v>
      </c>
      <c r="V10" s="18">
        <v>0</v>
      </c>
    </row>
    <row r="11" spans="1:22" ht="24.95" customHeight="1">
      <c r="A11" s="12" t="s">
        <v>57</v>
      </c>
      <c r="B11" s="15" t="s">
        <v>58</v>
      </c>
      <c r="C11" s="17">
        <f>SUM(D11:V11)</f>
        <v>299469.17</v>
      </c>
      <c r="D11" s="19">
        <v>299469.17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</row>
    <row r="12" spans="1:22" ht="24.95" customHeight="1">
      <c r="A12" s="12" t="s">
        <v>59</v>
      </c>
      <c r="B12" s="15" t="s">
        <v>60</v>
      </c>
      <c r="C12" s="17">
        <f>SUM(D12:V12)</f>
        <v>299469.17</v>
      </c>
      <c r="D12" s="19">
        <v>299469.17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</row>
    <row r="13" spans="1:22" ht="24.95" customHeight="1">
      <c r="A13" s="12" t="s">
        <v>61</v>
      </c>
      <c r="B13" s="15" t="s">
        <v>62</v>
      </c>
      <c r="C13" s="17">
        <f>SUM(D13:V13)</f>
        <v>520146.86</v>
      </c>
      <c r="D13" s="19">
        <v>10350.43</v>
      </c>
      <c r="E13" s="19">
        <v>262732.34999999998</v>
      </c>
      <c r="F13" s="19">
        <v>7714.24</v>
      </c>
      <c r="G13" s="18">
        <v>0</v>
      </c>
      <c r="H13" s="19">
        <v>32269</v>
      </c>
      <c r="I13" s="18">
        <v>0</v>
      </c>
      <c r="J13" s="19">
        <v>207080.84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</row>
    <row r="14" spans="1:22" ht="24.95" customHeight="1">
      <c r="A14" s="12" t="s">
        <v>63</v>
      </c>
      <c r="B14" s="16" t="s">
        <v>64</v>
      </c>
      <c r="C14" s="17">
        <f>SUM(D14:V14)</f>
        <v>1357951.5100000007</v>
      </c>
      <c r="D14" s="19">
        <v>5</v>
      </c>
      <c r="E14" s="19">
        <v>38898.5</v>
      </c>
      <c r="F14" s="19">
        <v>198202.21</v>
      </c>
      <c r="G14" s="19">
        <v>290522.05</v>
      </c>
      <c r="H14" s="19">
        <v>276987.82</v>
      </c>
      <c r="I14" s="19">
        <v>344682.54</v>
      </c>
      <c r="J14" s="19">
        <v>32346.31</v>
      </c>
      <c r="K14" s="19">
        <v>36080.239999999998</v>
      </c>
      <c r="L14" s="19">
        <v>72425.05</v>
      </c>
      <c r="M14" s="19">
        <v>8321.09</v>
      </c>
      <c r="N14" s="19">
        <v>13672.58</v>
      </c>
      <c r="O14" s="19">
        <v>5929.71</v>
      </c>
      <c r="P14" s="19">
        <v>12140.11</v>
      </c>
      <c r="Q14" s="19">
        <v>12800.24</v>
      </c>
      <c r="R14" s="19">
        <v>7588.74</v>
      </c>
      <c r="S14" s="19">
        <v>5119.6000000000004</v>
      </c>
      <c r="T14" s="19">
        <v>684.37</v>
      </c>
      <c r="U14" s="19">
        <v>1545.35</v>
      </c>
      <c r="V14" s="18">
        <v>0</v>
      </c>
    </row>
    <row r="15" spans="1:22" ht="24.95" customHeight="1">
      <c r="A15" s="12" t="s">
        <v>65</v>
      </c>
      <c r="B15" s="16" t="s">
        <v>66</v>
      </c>
      <c r="C15" s="17">
        <f>SUM(D15:V15)</f>
        <v>638533.41</v>
      </c>
      <c r="D15" s="19">
        <v>396.51</v>
      </c>
      <c r="E15" s="19">
        <v>50352.78</v>
      </c>
      <c r="F15" s="19">
        <v>135007.42000000001</v>
      </c>
      <c r="G15" s="19">
        <v>118840.62</v>
      </c>
      <c r="H15" s="19">
        <v>68875.7</v>
      </c>
      <c r="I15" s="19">
        <v>219146.46</v>
      </c>
      <c r="J15" s="19">
        <v>8813.92</v>
      </c>
      <c r="K15" s="19">
        <v>18650</v>
      </c>
      <c r="L15" s="19">
        <v>5400</v>
      </c>
      <c r="M15" s="19">
        <v>5950</v>
      </c>
      <c r="N15" s="19">
        <v>5000</v>
      </c>
      <c r="O15" s="18">
        <v>0</v>
      </c>
      <c r="P15" s="19">
        <v>2100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</row>
    <row r="16" spans="1:22" ht="24.95" customHeight="1">
      <c r="A16" s="12" t="s">
        <v>67</v>
      </c>
      <c r="B16" s="16" t="s">
        <v>68</v>
      </c>
      <c r="C16" s="17">
        <f>SUM(D16:V16)</f>
        <v>-3092092.15</v>
      </c>
      <c r="D16" s="17">
        <f>D17+D23+D25+D26+D27</f>
        <v>-8</v>
      </c>
      <c r="E16" s="17">
        <f>E17+E23+E25+E26+E27</f>
        <v>-1400606.6199999999</v>
      </c>
      <c r="F16" s="17">
        <f>F17+F23+F25+F26+F27</f>
        <v>-82612.44</v>
      </c>
      <c r="G16" s="17">
        <f>G17+G23+G25+G26+G27</f>
        <v>-116693.01</v>
      </c>
      <c r="H16" s="17">
        <f>H17+H23+H25+H26+H27</f>
        <v>-177128.1</v>
      </c>
      <c r="I16" s="17">
        <f>I17+I23+I25+I26+I27</f>
        <v>-813925.37000000011</v>
      </c>
      <c r="J16" s="17">
        <f>J17+J23+J25+J26+J27</f>
        <v>-30</v>
      </c>
      <c r="K16" s="17">
        <f>K17+K23+K25+K26+K27</f>
        <v>-122687</v>
      </c>
      <c r="L16" s="17">
        <f>L17+L23+L25+L26+L27</f>
        <v>-261096.4</v>
      </c>
      <c r="M16" s="17">
        <f>M17+M23+M25+M26+M27</f>
        <v>0</v>
      </c>
      <c r="N16" s="17">
        <f>N17+N23+N25+N26+N27</f>
        <v>-15905.21</v>
      </c>
      <c r="O16" s="17">
        <f>O17+O23+O25+O26+O27</f>
        <v>-101400</v>
      </c>
      <c r="P16" s="17">
        <f>P17+P23+P25+P26+P27</f>
        <v>0</v>
      </c>
      <c r="Q16" s="17">
        <f>Q17+Q23+Q25+Q26+Q27</f>
        <v>0</v>
      </c>
      <c r="R16" s="17">
        <f>R17+R23+R25+R26+R27</f>
        <v>0</v>
      </c>
      <c r="S16" s="17">
        <f>S17+S23+S25+S26+S27</f>
        <v>0</v>
      </c>
      <c r="T16" s="17">
        <f>T17+T23+T25+T26+T27</f>
        <v>0</v>
      </c>
      <c r="U16" s="17">
        <f>U17+U23+U25+U26+U27</f>
        <v>0</v>
      </c>
      <c r="V16" s="17">
        <f>V17+V23+V25+V26+V27</f>
        <v>0</v>
      </c>
    </row>
    <row r="17" spans="1:22" ht="24.95" customHeight="1">
      <c r="A17" s="12" t="s">
        <v>69</v>
      </c>
      <c r="B17" s="16" t="s">
        <v>70</v>
      </c>
      <c r="C17" s="17">
        <f>SUM(D17:V17)</f>
        <v>-376268.85</v>
      </c>
      <c r="D17" s="17">
        <f>D18+D19+D20+D22</f>
        <v>-8</v>
      </c>
      <c r="E17" s="17">
        <f>E18+E19+E20+E22</f>
        <v>-162728.91</v>
      </c>
      <c r="F17" s="17">
        <f>F18+F19+F20+F22</f>
        <v>-52688.62</v>
      </c>
      <c r="G17" s="17">
        <f>G18+G19+G20+G22</f>
        <v>-38555.06</v>
      </c>
      <c r="H17" s="17">
        <f>H18+H19+H20+H22</f>
        <v>-102258.26000000001</v>
      </c>
      <c r="I17" s="17">
        <f>I18+I19+I20+I22</f>
        <v>-20000</v>
      </c>
      <c r="J17" s="17">
        <f>J18+J19+J20+J22</f>
        <v>-30</v>
      </c>
      <c r="K17" s="17">
        <f>K18+K19+K20+K22</f>
        <v>0</v>
      </c>
      <c r="L17" s="17">
        <f>L18+L19+L20+L22</f>
        <v>0</v>
      </c>
      <c r="M17" s="17">
        <f>M18+M19+M20+M22</f>
        <v>0</v>
      </c>
      <c r="N17" s="17">
        <f>N18+N19+N20+N22</f>
        <v>0</v>
      </c>
      <c r="O17" s="17">
        <f>O18+O19+O20+O22</f>
        <v>0</v>
      </c>
      <c r="P17" s="17">
        <f>P18+P19+P20+P22</f>
        <v>0</v>
      </c>
      <c r="Q17" s="17">
        <f>Q18+Q19+Q20+Q22</f>
        <v>0</v>
      </c>
      <c r="R17" s="17">
        <f>R18+R19+R20+R22</f>
        <v>0</v>
      </c>
      <c r="S17" s="17">
        <f>S18+S19+S20+S22</f>
        <v>0</v>
      </c>
      <c r="T17" s="17">
        <f>T18+T19+T20+T22</f>
        <v>0</v>
      </c>
      <c r="U17" s="17">
        <f>U18+U19+U20+U22</f>
        <v>0</v>
      </c>
      <c r="V17" s="17">
        <f>V18+V19+V20+V22</f>
        <v>0</v>
      </c>
    </row>
    <row r="18" spans="1:22" ht="24.95" customHeight="1">
      <c r="A18" s="12" t="s">
        <v>71</v>
      </c>
      <c r="B18" s="15" t="s">
        <v>72</v>
      </c>
      <c r="C18" s="17">
        <f>SUM(D18:V18)</f>
        <v>-218028</v>
      </c>
      <c r="D18" s="19">
        <v>-8</v>
      </c>
      <c r="E18" s="19">
        <v>-119520</v>
      </c>
      <c r="F18" s="19">
        <v>-9000</v>
      </c>
      <c r="G18" s="19">
        <v>-24000</v>
      </c>
      <c r="H18" s="19">
        <v>-45500</v>
      </c>
      <c r="I18" s="19">
        <v>-20000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</row>
    <row r="19" spans="1:22" ht="24.95" customHeight="1">
      <c r="A19" s="12" t="s">
        <v>73</v>
      </c>
      <c r="B19" s="15" t="s">
        <v>74</v>
      </c>
      <c r="C19" s="17">
        <f>SUM(D19:V19)</f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</row>
    <row r="20" spans="1:22" ht="24.95" customHeight="1">
      <c r="A20" s="12" t="s">
        <v>75</v>
      </c>
      <c r="B20" s="15" t="s">
        <v>76</v>
      </c>
      <c r="C20" s="17">
        <f>SUM(D20:V20)</f>
        <v>-78240.850000000006</v>
      </c>
      <c r="D20" s="18">
        <v>0</v>
      </c>
      <c r="E20" s="19">
        <v>-43208.91</v>
      </c>
      <c r="F20" s="19">
        <v>-13688.62</v>
      </c>
      <c r="G20" s="19">
        <v>-14555.06</v>
      </c>
      <c r="H20" s="19">
        <v>-6758.26</v>
      </c>
      <c r="I20" s="18">
        <v>0</v>
      </c>
      <c r="J20" s="19">
        <v>-30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</row>
    <row r="21" spans="1:22" ht="24.95" customHeight="1">
      <c r="A21" s="12" t="s">
        <v>77</v>
      </c>
      <c r="B21" s="15" t="s">
        <v>78</v>
      </c>
      <c r="C21" s="17">
        <f>SUM(D21:V21)</f>
        <v>-78240.850000000006</v>
      </c>
      <c r="D21" s="18">
        <v>0</v>
      </c>
      <c r="E21" s="19">
        <v>-43208.91</v>
      </c>
      <c r="F21" s="19">
        <v>-13688.62</v>
      </c>
      <c r="G21" s="19">
        <v>-14555.06</v>
      </c>
      <c r="H21" s="19">
        <v>-6758.26</v>
      </c>
      <c r="I21" s="18">
        <v>0</v>
      </c>
      <c r="J21" s="19">
        <v>-30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</row>
    <row r="22" spans="1:22" ht="24.95" customHeight="1">
      <c r="A22" s="12" t="s">
        <v>79</v>
      </c>
      <c r="B22" s="15" t="s">
        <v>80</v>
      </c>
      <c r="C22" s="17">
        <f>SUM(D22:V22)</f>
        <v>-80000</v>
      </c>
      <c r="D22" s="18">
        <v>0</v>
      </c>
      <c r="E22" s="18">
        <v>0</v>
      </c>
      <c r="F22" s="19">
        <v>-30000</v>
      </c>
      <c r="G22" s="18">
        <v>0</v>
      </c>
      <c r="H22" s="19">
        <v>-50000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</row>
    <row r="23" spans="1:22" ht="24.95" customHeight="1">
      <c r="A23" s="12" t="s">
        <v>81</v>
      </c>
      <c r="B23" s="16" t="s">
        <v>82</v>
      </c>
      <c r="C23" s="17">
        <f>SUM(D23:V23)</f>
        <v>-1114999.44</v>
      </c>
      <c r="D23" s="18">
        <v>0</v>
      </c>
      <c r="E23" s="19">
        <v>-1114999.44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</row>
    <row r="24" spans="1:22" ht="24.95" customHeight="1">
      <c r="A24" s="12" t="s">
        <v>83</v>
      </c>
      <c r="B24" s="15" t="s">
        <v>84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ht="24.95" customHeight="1">
      <c r="A25" s="12" t="s">
        <v>85</v>
      </c>
      <c r="B25" s="16" t="s">
        <v>86</v>
      </c>
      <c r="C25" s="17">
        <f>SUM(D25:V25)</f>
        <v>-1444952.73</v>
      </c>
      <c r="D25" s="18">
        <v>0</v>
      </c>
      <c r="E25" s="19">
        <v>-98580.88</v>
      </c>
      <c r="F25" s="19">
        <v>-18658.91</v>
      </c>
      <c r="G25" s="19">
        <v>-56720.41</v>
      </c>
      <c r="H25" s="19">
        <v>-47485.54</v>
      </c>
      <c r="I25" s="19">
        <v>-778374.56</v>
      </c>
      <c r="J25" s="18">
        <v>0</v>
      </c>
      <c r="K25" s="19">
        <v>-120869.1</v>
      </c>
      <c r="L25" s="19">
        <v>-242448.12</v>
      </c>
      <c r="M25" s="18">
        <v>0</v>
      </c>
      <c r="N25" s="19">
        <v>-15905.21</v>
      </c>
      <c r="O25" s="19">
        <v>-65910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</row>
    <row r="26" spans="1:22" ht="24.95" customHeight="1">
      <c r="A26" s="12" t="s">
        <v>87</v>
      </c>
      <c r="B26" s="16" t="s">
        <v>88</v>
      </c>
      <c r="C26" s="17">
        <f>SUM(D26:V26)</f>
        <v>-116709.57999999999</v>
      </c>
      <c r="D26" s="18">
        <v>0</v>
      </c>
      <c r="E26" s="19">
        <v>-175.89</v>
      </c>
      <c r="F26" s="19">
        <v>-6000.89</v>
      </c>
      <c r="G26" s="19">
        <v>-11641.51</v>
      </c>
      <c r="H26" s="19">
        <v>-27384.3</v>
      </c>
      <c r="I26" s="19">
        <v>-15550.81</v>
      </c>
      <c r="J26" s="18">
        <v>0</v>
      </c>
      <c r="K26" s="19">
        <v>-1817.9</v>
      </c>
      <c r="L26" s="19">
        <v>-18648.28</v>
      </c>
      <c r="M26" s="18">
        <v>0</v>
      </c>
      <c r="N26" s="18">
        <v>0</v>
      </c>
      <c r="O26" s="19">
        <v>-35490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</row>
    <row r="27" spans="1:22" ht="24.95" customHeight="1">
      <c r="A27" s="12" t="s">
        <v>89</v>
      </c>
      <c r="B27" s="16" t="s">
        <v>90</v>
      </c>
      <c r="C27" s="17">
        <f>SUM(D27:V27)</f>
        <v>-39161.550000000003</v>
      </c>
      <c r="D27" s="18">
        <v>0</v>
      </c>
      <c r="E27" s="19">
        <v>-24121.5</v>
      </c>
      <c r="F27" s="19">
        <v>-5264.02</v>
      </c>
      <c r="G27" s="19">
        <v>-9776.0300000000007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</row>
    <row r="28" spans="1:22" ht="24.95" customHeight="1">
      <c r="A28" s="12" t="s">
        <v>91</v>
      </c>
      <c r="B28" s="16" t="s">
        <v>92</v>
      </c>
      <c r="C28" s="17">
        <f>SUM(D28:V28)</f>
        <v>0</v>
      </c>
      <c r="D28" s="17">
        <f>D29+D32+D35+D38+D41</f>
        <v>0</v>
      </c>
      <c r="E28" s="17">
        <f>E29+E32+E35+E38+E41</f>
        <v>0</v>
      </c>
      <c r="F28" s="17">
        <f>F29+F32+F35+F38+F41</f>
        <v>0</v>
      </c>
      <c r="G28" s="17">
        <f>G29+G32+G35+G38+G41</f>
        <v>0</v>
      </c>
      <c r="H28" s="17">
        <f>H29+H32+H35+H38+H41</f>
        <v>0</v>
      </c>
      <c r="I28" s="17">
        <f>I29+I32+I35+I38+I41</f>
        <v>0</v>
      </c>
      <c r="J28" s="17">
        <f>J29+J32+J35+J38+J41</f>
        <v>0</v>
      </c>
      <c r="K28" s="17">
        <f>K29+K32+K35+K38+K41</f>
        <v>0</v>
      </c>
      <c r="L28" s="17">
        <f>L29+L32+L35+L38+L41</f>
        <v>0</v>
      </c>
      <c r="M28" s="17">
        <f>M29+M32+M35+M38+M41</f>
        <v>0</v>
      </c>
      <c r="N28" s="17">
        <f>N29+N32+N35+N38+N41</f>
        <v>0</v>
      </c>
      <c r="O28" s="17">
        <f>O29+O32+O35+O38+O41</f>
        <v>0</v>
      </c>
      <c r="P28" s="17">
        <f>P29+P32+P35+P38+P41</f>
        <v>0</v>
      </c>
      <c r="Q28" s="17">
        <f>Q29+Q32+Q35+Q38+Q41</f>
        <v>0</v>
      </c>
      <c r="R28" s="17">
        <f>R29+R32+R35+R38+R41</f>
        <v>0</v>
      </c>
      <c r="S28" s="17">
        <f>S29+S32+S35+S38+S41</f>
        <v>0</v>
      </c>
      <c r="T28" s="17">
        <f>T29+T32+T35+T38+T41</f>
        <v>0</v>
      </c>
      <c r="U28" s="17">
        <f>U29+U32+U35+U38+U41</f>
        <v>0</v>
      </c>
      <c r="V28" s="17">
        <f>V29+V32+V35+V38+V41</f>
        <v>0</v>
      </c>
    </row>
    <row r="29" spans="1:22" ht="24.95" customHeight="1">
      <c r="A29" s="12" t="s">
        <v>93</v>
      </c>
      <c r="B29" s="16" t="s">
        <v>94</v>
      </c>
      <c r="C29" s="17">
        <f>SUM(D29:V29)</f>
        <v>0</v>
      </c>
      <c r="D29" s="17">
        <f>D30-D31</f>
        <v>0</v>
      </c>
      <c r="E29" s="17">
        <f>E30-E31</f>
        <v>0</v>
      </c>
      <c r="F29" s="17">
        <f>F30-F31</f>
        <v>0</v>
      </c>
      <c r="G29" s="17">
        <f>G30-G31</f>
        <v>0</v>
      </c>
      <c r="H29" s="17">
        <f>H30-H31</f>
        <v>0</v>
      </c>
      <c r="I29" s="17">
        <f>I30-I31</f>
        <v>0</v>
      </c>
      <c r="J29" s="17">
        <f>J30-J31</f>
        <v>0</v>
      </c>
      <c r="K29" s="17">
        <f>K30-K31</f>
        <v>0</v>
      </c>
      <c r="L29" s="17">
        <f>L30-L31</f>
        <v>0</v>
      </c>
      <c r="M29" s="17">
        <f>M30-M31</f>
        <v>0</v>
      </c>
      <c r="N29" s="17">
        <f>N30-N31</f>
        <v>0</v>
      </c>
      <c r="O29" s="17">
        <f>O30-O31</f>
        <v>0</v>
      </c>
      <c r="P29" s="17">
        <f>P30-P31</f>
        <v>0</v>
      </c>
      <c r="Q29" s="17">
        <f>Q30-Q31</f>
        <v>0</v>
      </c>
      <c r="R29" s="17">
        <f>R30-R31</f>
        <v>0</v>
      </c>
      <c r="S29" s="17">
        <f>S30-S31</f>
        <v>0</v>
      </c>
      <c r="T29" s="17">
        <f>T30-T31</f>
        <v>0</v>
      </c>
      <c r="U29" s="17">
        <f>U30-U31</f>
        <v>0</v>
      </c>
      <c r="V29" s="17">
        <f>V30-V31</f>
        <v>0</v>
      </c>
    </row>
    <row r="30" spans="1:22" ht="24.95" customHeight="1">
      <c r="A30" s="12" t="s">
        <v>95</v>
      </c>
      <c r="B30" s="15" t="s">
        <v>96</v>
      </c>
      <c r="C30" s="17">
        <f>SUM(D30:V30)</f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</row>
    <row r="31" spans="1:22" ht="24.95" customHeight="1">
      <c r="A31" s="12" t="s">
        <v>97</v>
      </c>
      <c r="B31" s="15" t="s">
        <v>98</v>
      </c>
      <c r="C31" s="17">
        <f>SUM(D31:V31)</f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</row>
    <row r="32" spans="1:22" ht="24.95" customHeight="1">
      <c r="A32" s="12" t="s">
        <v>99</v>
      </c>
      <c r="B32" s="16" t="s">
        <v>100</v>
      </c>
      <c r="C32" s="17">
        <f>SUM(D32:V32)</f>
        <v>0</v>
      </c>
      <c r="D32" s="17">
        <f>D33-D34</f>
        <v>0</v>
      </c>
      <c r="E32" s="17">
        <f>E33-E34</f>
        <v>0</v>
      </c>
      <c r="F32" s="17">
        <f>F33-F34</f>
        <v>0</v>
      </c>
      <c r="G32" s="17">
        <f>G33-G34</f>
        <v>0</v>
      </c>
      <c r="H32" s="17">
        <f>H33-H34</f>
        <v>0</v>
      </c>
      <c r="I32" s="17">
        <f>I33-I34</f>
        <v>0</v>
      </c>
      <c r="J32" s="17">
        <f>J33-J34</f>
        <v>0</v>
      </c>
      <c r="K32" s="17">
        <f>K33-K34</f>
        <v>0</v>
      </c>
      <c r="L32" s="17">
        <f>L33-L34</f>
        <v>0</v>
      </c>
      <c r="M32" s="17">
        <f>M33-M34</f>
        <v>0</v>
      </c>
      <c r="N32" s="17">
        <f>N33-N34</f>
        <v>0</v>
      </c>
      <c r="O32" s="17">
        <f>O33-O34</f>
        <v>0</v>
      </c>
      <c r="P32" s="17">
        <f>P33-P34</f>
        <v>0</v>
      </c>
      <c r="Q32" s="17">
        <f>Q33-Q34</f>
        <v>0</v>
      </c>
      <c r="R32" s="17">
        <f>R33-R34</f>
        <v>0</v>
      </c>
      <c r="S32" s="17">
        <f>S33-S34</f>
        <v>0</v>
      </c>
      <c r="T32" s="17">
        <f>T33-T34</f>
        <v>0</v>
      </c>
      <c r="U32" s="17">
        <f>U33-U34</f>
        <v>0</v>
      </c>
      <c r="V32" s="17">
        <f>V33-V34</f>
        <v>0</v>
      </c>
    </row>
    <row r="33" spans="1:22" ht="24.95" customHeight="1">
      <c r="A33" s="12" t="s">
        <v>101</v>
      </c>
      <c r="B33" s="15" t="s">
        <v>102</v>
      </c>
      <c r="C33" s="17">
        <f>SUM(D33:V33)</f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</row>
    <row r="34" spans="1:22" ht="24.95" customHeight="1">
      <c r="A34" s="12" t="s">
        <v>103</v>
      </c>
      <c r="B34" s="15" t="s">
        <v>104</v>
      </c>
      <c r="C34" s="17">
        <f>SUM(D34:V34)</f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</row>
    <row r="35" spans="1:22" ht="24.95" customHeight="1">
      <c r="A35" s="12" t="s">
        <v>105</v>
      </c>
      <c r="B35" s="16" t="s">
        <v>106</v>
      </c>
      <c r="C35" s="17">
        <f>SUM(D35:V35)</f>
        <v>0</v>
      </c>
      <c r="D35" s="17">
        <f>D36-D37</f>
        <v>0</v>
      </c>
      <c r="E35" s="17">
        <f>E36-E37</f>
        <v>0</v>
      </c>
      <c r="F35" s="17">
        <f>F36-F37</f>
        <v>0</v>
      </c>
      <c r="G35" s="17">
        <f>G36-G37</f>
        <v>0</v>
      </c>
      <c r="H35" s="17">
        <f>H36-H37</f>
        <v>0</v>
      </c>
      <c r="I35" s="17">
        <f>I36-I37</f>
        <v>0</v>
      </c>
      <c r="J35" s="17">
        <f>J36-J37</f>
        <v>0</v>
      </c>
      <c r="K35" s="17">
        <f>K36-K37</f>
        <v>0</v>
      </c>
      <c r="L35" s="17">
        <f>L36-L37</f>
        <v>0</v>
      </c>
      <c r="M35" s="17">
        <f>M36-M37</f>
        <v>0</v>
      </c>
      <c r="N35" s="17">
        <f>N36-N37</f>
        <v>0</v>
      </c>
      <c r="O35" s="17">
        <f>O36-O37</f>
        <v>0</v>
      </c>
      <c r="P35" s="17">
        <f>P36-P37</f>
        <v>0</v>
      </c>
      <c r="Q35" s="17">
        <f>Q36-Q37</f>
        <v>0</v>
      </c>
      <c r="R35" s="17">
        <f>R36-R37</f>
        <v>0</v>
      </c>
      <c r="S35" s="17">
        <f>S36-S37</f>
        <v>0</v>
      </c>
      <c r="T35" s="17">
        <f>T36-T37</f>
        <v>0</v>
      </c>
      <c r="U35" s="17">
        <f>U36-U37</f>
        <v>0</v>
      </c>
      <c r="V35" s="17">
        <f>V36-V37</f>
        <v>0</v>
      </c>
    </row>
    <row r="36" spans="1:22" ht="24.95" customHeight="1">
      <c r="A36" s="12" t="s">
        <v>107</v>
      </c>
      <c r="B36" s="15" t="s">
        <v>108</v>
      </c>
      <c r="C36" s="17">
        <f>SUM(D36:V36)</f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</row>
    <row r="37" spans="1:22" ht="24.95" customHeight="1">
      <c r="A37" s="12" t="s">
        <v>109</v>
      </c>
      <c r="B37" s="15" t="s">
        <v>110</v>
      </c>
      <c r="C37" s="17">
        <f>SUM(D37:V37)</f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</row>
    <row r="38" spans="1:22" ht="24.95" customHeight="1">
      <c r="A38" s="12" t="s">
        <v>111</v>
      </c>
      <c r="B38" s="16" t="s">
        <v>112</v>
      </c>
      <c r="C38" s="17">
        <f>SUM(D38:V38)</f>
        <v>0</v>
      </c>
      <c r="D38" s="17">
        <f>D39-D40</f>
        <v>0</v>
      </c>
      <c r="E38" s="17">
        <f>E39-E40</f>
        <v>0</v>
      </c>
      <c r="F38" s="17">
        <f>F39-F40</f>
        <v>0</v>
      </c>
      <c r="G38" s="17">
        <f>G39-G40</f>
        <v>0</v>
      </c>
      <c r="H38" s="17">
        <f>H39-H40</f>
        <v>0</v>
      </c>
      <c r="I38" s="17">
        <f>I39-I40</f>
        <v>0</v>
      </c>
      <c r="J38" s="17">
        <f>J39-J40</f>
        <v>0</v>
      </c>
      <c r="K38" s="17">
        <f>K39-K40</f>
        <v>0</v>
      </c>
      <c r="L38" s="17">
        <f>L39-L40</f>
        <v>0</v>
      </c>
      <c r="M38" s="17">
        <f>M39-M40</f>
        <v>0</v>
      </c>
      <c r="N38" s="17">
        <f>N39-N40</f>
        <v>0</v>
      </c>
      <c r="O38" s="17">
        <f>O39-O40</f>
        <v>0</v>
      </c>
      <c r="P38" s="17">
        <f>P39-P40</f>
        <v>0</v>
      </c>
      <c r="Q38" s="17">
        <f>Q39-Q40</f>
        <v>0</v>
      </c>
      <c r="R38" s="17">
        <f>R39-R40</f>
        <v>0</v>
      </c>
      <c r="S38" s="17">
        <f>S39-S40</f>
        <v>0</v>
      </c>
      <c r="T38" s="17">
        <f>T39-T40</f>
        <v>0</v>
      </c>
      <c r="U38" s="17">
        <f>U39-U40</f>
        <v>0</v>
      </c>
      <c r="V38" s="17">
        <f>V39-V40</f>
        <v>0</v>
      </c>
    </row>
    <row r="39" spans="1:22" ht="24.95" customHeight="1">
      <c r="A39" s="12" t="s">
        <v>113</v>
      </c>
      <c r="B39" s="15" t="s">
        <v>114</v>
      </c>
      <c r="C39" s="17">
        <f>SUM(D39:V39)</f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</row>
    <row r="40" spans="1:22" ht="24.95" customHeight="1">
      <c r="A40" s="12" t="s">
        <v>115</v>
      </c>
      <c r="B40" s="15" t="s">
        <v>116</v>
      </c>
      <c r="C40" s="17">
        <f>SUM(D40:V40)</f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</row>
    <row r="41" spans="1:22" ht="24.95" customHeight="1">
      <c r="A41" s="12" t="s">
        <v>117</v>
      </c>
      <c r="B41" s="16" t="s">
        <v>118</v>
      </c>
      <c r="C41" s="17">
        <f>SUM(D41:V41)</f>
        <v>0</v>
      </c>
      <c r="D41" s="17">
        <f>D42-D43</f>
        <v>0</v>
      </c>
      <c r="E41" s="17">
        <f>E42-E43</f>
        <v>0</v>
      </c>
      <c r="F41" s="17">
        <f>F42-F43</f>
        <v>0</v>
      </c>
      <c r="G41" s="17">
        <f>G42-G43</f>
        <v>0</v>
      </c>
      <c r="H41" s="17">
        <f>H42-H43</f>
        <v>0</v>
      </c>
      <c r="I41" s="17">
        <f>I42-I43</f>
        <v>0</v>
      </c>
      <c r="J41" s="17">
        <f>J42-J43</f>
        <v>0</v>
      </c>
      <c r="K41" s="17">
        <f>K42-K43</f>
        <v>0</v>
      </c>
      <c r="L41" s="17">
        <f>L42-L43</f>
        <v>0</v>
      </c>
      <c r="M41" s="17">
        <f>M42-M43</f>
        <v>0</v>
      </c>
      <c r="N41" s="17">
        <f>N42-N43</f>
        <v>0</v>
      </c>
      <c r="O41" s="17">
        <f>O42-O43</f>
        <v>0</v>
      </c>
      <c r="P41" s="17">
        <f>P42-P43</f>
        <v>0</v>
      </c>
      <c r="Q41" s="17">
        <f>Q42-Q43</f>
        <v>0</v>
      </c>
      <c r="R41" s="17">
        <f>R42-R43</f>
        <v>0</v>
      </c>
      <c r="S41" s="17">
        <f>S42-S43</f>
        <v>0</v>
      </c>
      <c r="T41" s="17">
        <f>T42-T43</f>
        <v>0</v>
      </c>
      <c r="U41" s="17">
        <f>U42-U43</f>
        <v>0</v>
      </c>
      <c r="V41" s="17">
        <f>V42-V43</f>
        <v>0</v>
      </c>
    </row>
    <row r="42" spans="1:22" ht="24.95" customHeight="1">
      <c r="A42" s="12" t="s">
        <v>119</v>
      </c>
      <c r="B42" s="15" t="s">
        <v>120</v>
      </c>
      <c r="C42" s="17">
        <f>SUM(D42:V42)</f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</row>
    <row r="43" spans="1:22" ht="24.95" customHeight="1">
      <c r="A43" s="12" t="s">
        <v>121</v>
      </c>
      <c r="B43" s="15" t="s">
        <v>122</v>
      </c>
      <c r="C43" s="17">
        <f>SUM(D43:V43)</f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</row>
    <row r="44" spans="1:22" ht="24.95" customHeight="1">
      <c r="A44" s="12" t="s">
        <v>123</v>
      </c>
      <c r="B44" s="16" t="s">
        <v>124</v>
      </c>
      <c r="C44" s="17">
        <f>SUM(D44:V44)</f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</row>
    <row r="45" spans="1:22" ht="24.95" customHeight="1">
      <c r="A45" s="12" t="s">
        <v>125</v>
      </c>
      <c r="B45" s="16" t="s">
        <v>126</v>
      </c>
      <c r="C45" s="17">
        <f>SUM(D45:V45)</f>
        <v>0</v>
      </c>
      <c r="D45" s="17">
        <f>D46-D47</f>
        <v>0</v>
      </c>
      <c r="E45" s="17">
        <f>E46-E47</f>
        <v>0</v>
      </c>
      <c r="F45" s="17">
        <f>F46-F47</f>
        <v>0</v>
      </c>
      <c r="G45" s="17">
        <f>G46-G47</f>
        <v>0</v>
      </c>
      <c r="H45" s="17">
        <f>H46-H47</f>
        <v>0</v>
      </c>
      <c r="I45" s="17">
        <f>I46-I47</f>
        <v>0</v>
      </c>
      <c r="J45" s="17">
        <f>J46-J47</f>
        <v>0</v>
      </c>
      <c r="K45" s="17">
        <f>K46-K47</f>
        <v>0</v>
      </c>
      <c r="L45" s="17">
        <f>L46-L47</f>
        <v>0</v>
      </c>
      <c r="M45" s="17">
        <f>M46-M47</f>
        <v>0</v>
      </c>
      <c r="N45" s="17">
        <f>N46-N47</f>
        <v>0</v>
      </c>
      <c r="O45" s="17">
        <f>O46-O47</f>
        <v>0</v>
      </c>
      <c r="P45" s="17">
        <f>P46-P47</f>
        <v>0</v>
      </c>
      <c r="Q45" s="17">
        <f>Q46-Q47</f>
        <v>0</v>
      </c>
      <c r="R45" s="17">
        <f>R46-R47</f>
        <v>0</v>
      </c>
      <c r="S45" s="17">
        <f>S46-S47</f>
        <v>0</v>
      </c>
      <c r="T45" s="17">
        <f>T46-T47</f>
        <v>0</v>
      </c>
      <c r="U45" s="17">
        <f>U46-U47</f>
        <v>0</v>
      </c>
      <c r="V45" s="17">
        <f>V46-V47</f>
        <v>0</v>
      </c>
    </row>
    <row r="46" spans="1:22" ht="24.95" customHeight="1">
      <c r="A46" s="12" t="s">
        <v>127</v>
      </c>
      <c r="B46" s="15" t="s">
        <v>128</v>
      </c>
      <c r="C46" s="17">
        <f>SUM(D46:V46)</f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</row>
    <row r="47" spans="1:22" ht="24.95" customHeight="1">
      <c r="A47" s="12" t="s">
        <v>129</v>
      </c>
      <c r="B47" s="15" t="s">
        <v>130</v>
      </c>
      <c r="C47" s="17">
        <f>SUM(D47:V47)</f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</row>
    <row r="48" spans="1:22" ht="24.95" customHeight="1">
      <c r="A48" s="12" t="s">
        <v>131</v>
      </c>
      <c r="B48" s="16" t="s">
        <v>132</v>
      </c>
      <c r="C48" s="11"/>
      <c r="D48" s="20">
        <v>1.8499999999999999E-2</v>
      </c>
      <c r="E48" s="20">
        <v>2.0199999999999999E-2</v>
      </c>
      <c r="F48" s="20">
        <v>2.2599999999999999E-2</v>
      </c>
      <c r="G48" s="20">
        <v>2.35E-2</v>
      </c>
      <c r="H48" s="20">
        <v>2.5000000000000001E-2</v>
      </c>
      <c r="I48" s="20">
        <v>2.5600000000000001E-2</v>
      </c>
      <c r="J48" s="20">
        <v>2.5999999999999999E-2</v>
      </c>
      <c r="K48" s="20">
        <v>2.7E-2</v>
      </c>
      <c r="L48" s="20">
        <v>2.7799999999999998E-2</v>
      </c>
      <c r="M48" s="20">
        <v>2.86E-2</v>
      </c>
      <c r="N48" s="20">
        <v>2.98E-2</v>
      </c>
      <c r="O48" s="20">
        <v>3.1199999999999999E-2</v>
      </c>
      <c r="P48" s="20">
        <v>3.2199999999999999E-2</v>
      </c>
      <c r="Q48" s="20">
        <v>3.2099999999999997E-2</v>
      </c>
      <c r="R48" s="20">
        <v>3.1899999999999998E-2</v>
      </c>
      <c r="S48" s="20">
        <v>3.1800000000000002E-2</v>
      </c>
      <c r="T48" s="20">
        <v>3.3599999999999998E-2</v>
      </c>
      <c r="U48" s="20">
        <v>3.5799999999999998E-2</v>
      </c>
      <c r="V48" s="20">
        <v>3.73E-2</v>
      </c>
    </row>
    <row r="49" spans="1:22" ht="24.95" customHeight="1">
      <c r="A49" s="12" t="s">
        <v>133</v>
      </c>
      <c r="B49" s="16" t="s">
        <v>134</v>
      </c>
      <c r="C49" s="11"/>
      <c r="D49" s="13" t="s">
        <v>135</v>
      </c>
      <c r="E49" s="13" t="s">
        <v>136</v>
      </c>
      <c r="F49" s="13" t="s">
        <v>137</v>
      </c>
      <c r="G49" s="13" t="s">
        <v>138</v>
      </c>
      <c r="H49" s="13" t="s">
        <v>139</v>
      </c>
      <c r="I49" s="13" t="s">
        <v>140</v>
      </c>
      <c r="J49" s="13" t="s">
        <v>141</v>
      </c>
      <c r="K49" s="13" t="s">
        <v>142</v>
      </c>
      <c r="L49" s="13" t="s">
        <v>143</v>
      </c>
      <c r="M49" s="13" t="s">
        <v>144</v>
      </c>
      <c r="N49" s="13" t="s">
        <v>145</v>
      </c>
      <c r="O49" s="13" t="s">
        <v>146</v>
      </c>
      <c r="P49" s="13" t="s">
        <v>147</v>
      </c>
      <c r="Q49" s="13" t="s">
        <v>148</v>
      </c>
      <c r="R49" s="13" t="s">
        <v>149</v>
      </c>
      <c r="S49" s="13" t="s">
        <v>150</v>
      </c>
      <c r="T49" s="13" t="s">
        <v>151</v>
      </c>
      <c r="U49" s="13" t="s">
        <v>152</v>
      </c>
      <c r="V49" s="13" t="s">
        <v>97</v>
      </c>
    </row>
    <row r="50" spans="1:22" ht="24.95" customHeight="1">
      <c r="A50" s="12" t="s">
        <v>153</v>
      </c>
      <c r="B50" s="21" t="s">
        <v>154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</row>
    <row r="51" spans="1:22" ht="24.95" customHeight="1">
      <c r="A51" s="12" t="s">
        <v>155</v>
      </c>
      <c r="B51" s="15" t="s">
        <v>156</v>
      </c>
      <c r="C51" s="11"/>
      <c r="D51" s="23">
        <f>(IF((D48+H67*0.0001)&gt;=-0.02,(D48+H67*0.0001),-0.02)*100)/100</f>
        <v>4.3499999999999997E-2</v>
      </c>
      <c r="E51" s="23">
        <f>(IF((E48+H67*0.0001)&gt;=-0.02,(E48+H67*0.0001),-0.02)*100)/100</f>
        <v>4.5200000000000004E-2</v>
      </c>
      <c r="F51" s="23">
        <f>(IF((F48+H67*0.0001)&gt;=-0.02,(F48+H67*0.0001),-0.02)*100)/100</f>
        <v>4.7600000000000003E-2</v>
      </c>
      <c r="G51" s="23">
        <f>(IF((G48+H67*0.0001)&gt;=-0.02,(G48+H67*0.0001),-0.02)*100)/100</f>
        <v>4.8500000000000008E-2</v>
      </c>
      <c r="H51" s="23">
        <f>(IF((H48+H67*0.0001)&gt;=-0.02,(H48+H67*0.0001),-0.02)*100)/100</f>
        <v>0.05</v>
      </c>
      <c r="I51" s="23">
        <f>(IF((I48+H67*0.0001)&gt;=-0.02,(I48+H67*0.0001),-0.02)*100)/100</f>
        <v>5.0600000000000006E-2</v>
      </c>
      <c r="J51" s="23">
        <f>(IF((J48+H67*0.0001)&gt;=-0.02,(J48+H67*0.0001),-0.02)*100)/100</f>
        <v>5.1000000000000004E-2</v>
      </c>
      <c r="K51" s="23">
        <f>(IF((K48+H67*0.0001)&gt;=-0.02,(K48+H67*0.0001),-0.02)*100)/100</f>
        <v>5.2000000000000005E-2</v>
      </c>
      <c r="L51" s="23">
        <f>(IF((L48+H67*0.0001)&gt;=-0.02,(L48+H67*0.0001),-0.02)*100)/100</f>
        <v>5.28E-2</v>
      </c>
      <c r="M51" s="23">
        <f>(IF((M48+H67*0.0001)&gt;=-0.02,(M48+H67*0.0001),-0.02)*100)/100</f>
        <v>5.3600000000000002E-2</v>
      </c>
      <c r="N51" s="23">
        <f>(IF((N48+H67*0.0001)&gt;=-0.02,(N48+H67*0.0001),-0.02)*100)/100</f>
        <v>5.4800000000000001E-2</v>
      </c>
      <c r="O51" s="23">
        <f>(IF((O48+H67*0.0001)&gt;=-0.02,(O48+H67*0.0001),-0.02)*100)/100</f>
        <v>5.62E-2</v>
      </c>
      <c r="P51" s="23">
        <f>(IF((P48+H67*0.0001)&gt;=-0.02,(P48+H67*0.0001),-0.02)*100)/100</f>
        <v>5.7200000000000001E-2</v>
      </c>
      <c r="Q51" s="23">
        <f>(IF((Q48+H67*0.0001)&gt;=-0.02,(Q48+H67*0.0001),-0.02)*100)/100</f>
        <v>5.7099999999999998E-2</v>
      </c>
      <c r="R51" s="23">
        <f>(IF((R48+H67*0.0001)&gt;=-0.02,(R48+H67*0.0001),-0.02)*100)/100</f>
        <v>5.6899999999999992E-2</v>
      </c>
      <c r="S51" s="23">
        <f>(IF((S48+H67*0.0001)&gt;=-0.02,(S48+H67*0.0001),-0.02)*100)/100</f>
        <v>5.6800000000000003E-2</v>
      </c>
      <c r="T51" s="23">
        <f>(IF((T48+H67*0.0001)&gt;=-0.02,(T48+H67*0.0001),-0.02)*100)/100</f>
        <v>5.8600000000000006E-2</v>
      </c>
      <c r="U51" s="23">
        <f>(IF((U48+H67*0.0001)&gt;=-0.02,(U48+H67*0.0001),-0.02)*100)/100</f>
        <v>6.08E-2</v>
      </c>
      <c r="V51" s="23">
        <f>(IF((V48+H67*0.0001)&gt;=-0.02,(V48+H67*0.0001),-0.02)*100)/100</f>
        <v>6.2300000000000001E-2</v>
      </c>
    </row>
    <row r="52" spans="1:22" ht="24.95" customHeight="1">
      <c r="A52" s="12" t="s">
        <v>157</v>
      </c>
      <c r="B52" s="15" t="s">
        <v>158</v>
      </c>
      <c r="C52" s="11"/>
      <c r="D52" s="23">
        <f>(IF((D48-H67*0.0001)&gt;=-0.02,(D48-H67*0.0001),-0.02)*100)/100</f>
        <v>-6.5000000000000023E-3</v>
      </c>
      <c r="E52" s="23">
        <f>(IF((E48-H67*0.0001)&gt;=-0.02,(E48-H67*0.0001),-0.02)*100)/100</f>
        <v>-4.8000000000000022E-3</v>
      </c>
      <c r="F52" s="23">
        <f>(IF((F48-H67*0.0001)&gt;=-0.02,(F48-H67*0.0001),-0.02)*100)/100</f>
        <v>-2.4000000000000028E-3</v>
      </c>
      <c r="G52" s="23">
        <f>(IF((G48-H67*0.0001)&gt;=-0.02,(G48-H67*0.0001),-0.02)*100)/100</f>
        <v>-1.5000000000000013E-3</v>
      </c>
      <c r="H52" s="23">
        <f>(IF((H48-H67*0.0001)&gt;=-0.02,(H48-H67*0.0001),-0.02)*100)/100</f>
        <v>0</v>
      </c>
      <c r="I52" s="23">
        <f>(IF((I48-H67*0.0001)&gt;=-0.02,(I48-H67*0.0001),-0.02)*100)/100</f>
        <v>5.9999999999999984E-4</v>
      </c>
      <c r="J52" s="23">
        <f>(IF((J48-H67*0.0001)&gt;=-0.02,(J48-H67*0.0001),-0.02)*100)/100</f>
        <v>9.9999999999999742E-4</v>
      </c>
      <c r="K52" s="23">
        <f>(IF((K48-H67*0.0001)&gt;=-0.02,(K48-H67*0.0001),-0.02)*100)/100</f>
        <v>1.9999999999999983E-3</v>
      </c>
      <c r="L52" s="23">
        <f>(IF((L48-H67*0.0001)&gt;=-0.02,(L48-H67*0.0001),-0.02)*100)/100</f>
        <v>2.7999999999999969E-3</v>
      </c>
      <c r="M52" s="23">
        <f>(IF((M48-H67*0.0001)&gt;=-0.02,(M48-H67*0.0001),-0.02)*100)/100</f>
        <v>3.5999999999999986E-3</v>
      </c>
      <c r="N52" s="23">
        <f>(IF((N48-H67*0.0001)&gt;=-0.02,(N48-H67*0.0001),-0.02)*100)/100</f>
        <v>4.7999999999999987E-3</v>
      </c>
      <c r="O52" s="23">
        <f>(IF((O48-H67*0.0001)&gt;=-0.02,(O48-H67*0.0001),-0.02)*100)/100</f>
        <v>6.1999999999999963E-3</v>
      </c>
      <c r="P52" s="23">
        <f>(IF((P48-H67*0.0001)&gt;=-0.02,(P48-H67*0.0001),-0.02)*100)/100</f>
        <v>7.1999999999999972E-3</v>
      </c>
      <c r="Q52" s="23">
        <f>(IF((Q48-H67*0.0001)&gt;=-0.02,(Q48-H67*0.0001),-0.02)*100)/100</f>
        <v>7.0999999999999952E-3</v>
      </c>
      <c r="R52" s="23">
        <f>(IF((R48-H67*0.0001)&gt;=-0.02,(R48-H67*0.0001),-0.02)*100)/100</f>
        <v>6.8999999999999964E-3</v>
      </c>
      <c r="S52" s="23">
        <f>(IF((S48-H67*0.0001)&gt;=-0.02,(S48-H67*0.0001),-0.02)*100)/100</f>
        <v>6.8000000000000005E-3</v>
      </c>
      <c r="T52" s="23">
        <f>(IF((T48-H67*0.0001)&gt;=-0.02,(T48-H67*0.0001),-0.02)*100)/100</f>
        <v>8.5999999999999965E-3</v>
      </c>
      <c r="U52" s="23">
        <f>(IF((U48-H67*0.0001)&gt;=-0.02,(U48-H67*0.0001),-0.02)*100)/100</f>
        <v>1.0799999999999997E-2</v>
      </c>
      <c r="V52" s="23">
        <f>(IF((V48-H67*0.0001)&gt;=-0.02,(V48-H67*0.0001),-0.02)*100)/100</f>
        <v>1.2299999999999998E-2</v>
      </c>
    </row>
    <row r="53" spans="1:22" ht="24.95" customHeight="1">
      <c r="A53" s="12" t="s">
        <v>159</v>
      </c>
      <c r="B53" s="15" t="s">
        <v>160</v>
      </c>
      <c r="C53" s="11"/>
      <c r="D53" s="23">
        <f>(IF(((-0.65*H68*(EXP(-D49/4))*0.0001+0.9*H69*(1-EXP(-D49/4))*0.0001)+D48)&gt;=-0.02,((-0.65*H68*(EXP(-D49/4))*0.0001+0.9*H69*(1-EXP(-D49/4))*0.0001)+D48),-0.02)*100)/100</f>
        <v>-9.7690808311383034E-4</v>
      </c>
      <c r="E53" s="23">
        <f>(IF(((-0.65*H68*(EXP(-E49/4))*0.0001+0.9*H69*(1-EXP(-E49/4))*0.0001)+E48)&gt;=-0.02,((-0.65*H68*(EXP(-E49/4))*0.0001+0.9*H69*(1-EXP(-E49/4))*0.0001)+E48),-0.02)*100)/100</f>
        <v>1.0422379849558579E-3</v>
      </c>
      <c r="F53" s="23">
        <f>(IF(((-0.65*H68*(EXP(-F49/4))*0.0001+0.9*H69*(1-EXP(-F49/4))*0.0001)+F48)&gt;=-0.02,((-0.65*H68*(EXP(-F49/4))*0.0001+0.9*H69*(1-EXP(-F49/4))*0.0001)+F48),-0.02)*100)/100</f>
        <v>4.4470116914000768E-3</v>
      </c>
      <c r="G53" s="23">
        <f>(IF(((-0.65*H68*(EXP(-G49/4))*0.0001+0.9*H69*(1-EXP(-G49/4))*0.0001)+G48)&gt;=-0.02,((-0.65*H68*(EXP(-G49/4))*0.0001+0.9*H69*(1-EXP(-G49/4))*0.0001)+G48),-0.02)*100)/100</f>
        <v>6.9531580744588706E-3</v>
      </c>
      <c r="H53" s="23">
        <f>(IF(((-0.65*H68*(EXP(-H49/4))*0.0001+0.9*H69*(1-EXP(-H49/4))*0.0001)+H48)&gt;=-0.02,((-0.65*H68*(EXP(-H49/4))*0.0001+0.9*H69*(1-EXP(-H49/4))*0.0001)+H48),-0.02)*100)/100</f>
        <v>1.027360419885506E-2</v>
      </c>
      <c r="I53" s="23">
        <f>(IF(((-0.65*H68*(EXP(-I49/4))*0.0001+0.9*H69*(1-EXP(-I49/4))*0.0001)+I48)&gt;=-0.02,((-0.65*H68*(EXP(-I49/4))*0.0001+0.9*H69*(1-EXP(-I49/4))*0.0001)+I48),-0.02)*100)/100</f>
        <v>1.2583755068260993E-2</v>
      </c>
      <c r="J53" s="23">
        <f>(IF(((-0.65*H68*(EXP(-J49/4))*0.0001+0.9*H69*(1-EXP(-J49/4))*0.0001)+J48)&gt;=-0.02,((-0.65*H68*(EXP(-J49/4))*0.0001+0.9*H69*(1-EXP(-J49/4))*0.0001)+J48),-0.02)*100)/100</f>
        <v>1.5356684244760818E-2</v>
      </c>
      <c r="K53" s="23">
        <f>(IF(((-0.65*H68*(EXP(-K49/4))*0.0001+0.9*H69*(1-EXP(-K49/4))*0.0001)+K48)&gt;=-0.02,((-0.65*H68*(EXP(-K49/4))*0.0001+0.9*H69*(1-EXP(-K49/4))*0.0001)+K48),-0.02)*100)/100</f>
        <v>1.919359862787956E-2</v>
      </c>
      <c r="L53" s="23">
        <f>(IF(((-0.65*H68*(EXP(-L49/4))*0.0001+0.9*H69*(1-EXP(-L49/4))*0.0001)+L48)&gt;=-0.02,((-0.65*H68*(EXP(-L49/4))*0.0001+0.9*H69*(1-EXP(-L49/4))*0.0001)+L48),-0.02)*100)/100</f>
        <v>2.3636372858873319E-2</v>
      </c>
      <c r="M53" s="23">
        <f>(IF(((-0.65*H68*(EXP(-M49/4))*0.0001+0.9*H69*(1-EXP(-M49/4))*0.0001)+M48)&gt;=-0.02,((-0.65*H68*(EXP(-M49/4))*0.0001+0.9*H69*(1-EXP(-M49/4))*0.0001)+M48),-0.02)*100)/100</f>
        <v>2.8343553350609219E-2</v>
      </c>
      <c r="N53" s="23">
        <f>(IF(((-0.65*H68*(EXP(-N49/4))*0.0001+0.9*H69*(1-EXP(-N49/4))*0.0001)+N48)&gt;=-0.02,((-0.65*H68*(EXP(-N49/4))*0.0001+0.9*H69*(1-EXP(-N49/4))*0.0001)+N48),-0.02)*100)/100</f>
        <v>3.2586468577174461E-2</v>
      </c>
      <c r="O53" s="23">
        <f>(IF(((-0.65*H68*(EXP(-O49/4))*0.0001+0.9*H69*(1-EXP(-O49/4))*0.0001)+O48)&gt;=-0.02,((-0.65*H68*(EXP(-O49/4))*0.0001+0.9*H69*(1-EXP(-O49/4))*0.0001)+O48),-0.02)*100)/100</f>
        <v>3.6356293338443368E-2</v>
      </c>
      <c r="P53" s="23">
        <f>(IF(((-0.65*H68*(EXP(-P49/4))*0.0001+0.9*H69*(1-EXP(-P49/4))*0.0001)+P48)&gt;=-0.02,((-0.65*H68*(EXP(-P49/4))*0.0001+0.9*H69*(1-EXP(-P49/4))*0.0001)+P48),-0.02)*100)/100</f>
        <v>3.9201914718261593E-2</v>
      </c>
      <c r="Q53" s="23">
        <f>(IF(((-0.65*H68*(EXP(-Q49/4))*0.0001+0.9*H69*(1-EXP(-Q49/4))*0.0001)+Q48)&gt;=-0.02,((-0.65*H68*(EXP(-Q49/4))*0.0001+0.9*H69*(1-EXP(-Q49/4))*0.0001)+Q48),-0.02)*100)/100</f>
        <v>4.0539286094117361E-2</v>
      </c>
      <c r="R53" s="23">
        <f>(IF(((-0.65*H68*(EXP(-R49/4))*0.0001+0.9*H69*(1-EXP(-R49/4))*0.0001)+R48)&gt;=-0.02,((-0.65*H68*(EXP(-R49/4))*0.0001+0.9*H69*(1-EXP(-R49/4))*0.0001)+R48),-0.02)*100)/100</f>
        <v>4.1458712047198254E-2</v>
      </c>
      <c r="S53" s="23">
        <f>(IF(((-0.65*H68*(EXP(-S49/4))*0.0001+0.9*H69*(1-EXP(-S49/4))*0.0001)+S48)&gt;=-0.02,((-0.65*H68*(EXP(-S49/4))*0.0001+0.9*H69*(1-EXP(-S49/4))*0.0001)+S48),-0.02)*100)/100</f>
        <v>4.2230521856048107E-2</v>
      </c>
      <c r="T53" s="23">
        <f>(IF(((-0.65*H68*(EXP(-T49/4))*0.0001+0.9*H69*(1-EXP(-T49/4))*0.0001)+T48)&gt;=-0.02,((-0.65*H68*(EXP(-T49/4))*0.0001+0.9*H69*(1-EXP(-T49/4))*0.0001)+T48),-0.02)*100)/100</f>
        <v>4.5650081190427551E-2</v>
      </c>
      <c r="U53" s="23">
        <f>(IF(((-0.65*H68*(EXP(-U49/4))*0.0001+0.9*H69*(1-EXP(-U49/4))*0.0001)+U48)&gt;=-0.02,((-0.65*H68*(EXP(-U49/4))*0.0001+0.9*H69*(1-EXP(-U49/4))*0.0001)+U48),-0.02)*100)/100</f>
        <v>4.8884591305999675E-2</v>
      </c>
      <c r="V53" s="23">
        <f>(IF(((-0.65*H68*(EXP(-V49/4))*0.0001+0.9*H69*(1-EXP(-V49/4))*0.0001)+V48)&gt;=-0.02,((-0.65*H68*(EXP(-V49/4))*0.0001+0.9*H69*(1-EXP(-V49/4))*0.0001)+V48),-0.02)*100)/100</f>
        <v>5.073629501350449E-2</v>
      </c>
    </row>
    <row r="54" spans="1:22" ht="24.95" customHeight="1">
      <c r="A54" s="12" t="s">
        <v>161</v>
      </c>
      <c r="B54" s="15" t="s">
        <v>162</v>
      </c>
      <c r="C54" s="11"/>
      <c r="D54" s="23">
        <f>(IF(((0.8*(H68*EXP(-D49/4))*0.0001-0.6*H69*(1-EXP(-D49/4))*0.0001)+D48)&gt;=-0.02,((0.8*(H68*EXP(-D49/4))*0.0001-0.6*H69*(1-EXP(-D49/4))*0.0001)+D48),-0.02)*100)/100</f>
        <v>4.2476908083113829E-2</v>
      </c>
      <c r="E54" s="23">
        <f>(IF(((0.8*(H68*EXP(-E49/4))*0.0001-0.6*H69*(1-EXP(-E49/4))*0.0001)+E48)&gt;=-0.02,((0.8*(H68*EXP(-E49/4))*0.0001-0.6*H69*(1-EXP(-E49/4))*0.0001)+E48),-0.02)*100)/100</f>
        <v>4.3857762015044141E-2</v>
      </c>
      <c r="F54" s="23">
        <f>(IF(((0.8*(H68*EXP(-F49/4))*0.0001-0.6*H69*(1-EXP(-F49/4))*0.0001)+F48)&gt;=-0.02,((0.8*(H68*EXP(-F49/4))*0.0001-0.6*H69*(1-EXP(-F49/4))*0.0001)+F48),-0.02)*100)/100</f>
        <v>4.5252988308599917E-2</v>
      </c>
      <c r="G54" s="23">
        <f>(IF(((0.8*(H68*EXP(-G49/4))*0.0001-0.6*H69*(1-EXP(-G49/4))*0.0001)+G48)&gt;=-0.02,((0.8*(H68*EXP(-G49/4))*0.0001-0.6*H69*(1-EXP(-G49/4))*0.0001)+G48),-0.02)*100)/100</f>
        <v>4.4546841925541134E-2</v>
      </c>
      <c r="H54" s="23">
        <f>(IF(((0.8*(H68*EXP(-H49/4))*0.0001-0.6*H69*(1-EXP(-H49/4))*0.0001)+H48)&gt;=-0.02,((0.8*(H68*EXP(-H49/4))*0.0001-0.6*H69*(1-EXP(-H49/4))*0.0001)+H48),-0.02)*100)/100</f>
        <v>4.4226395801144944E-2</v>
      </c>
      <c r="I54" s="23">
        <f>(IF(((0.8*(H68*EXP(-I49/4))*0.0001-0.6*H69*(1-EXP(-I49/4))*0.0001)+I48)&gt;=-0.02,((0.8*(H68*EXP(-I49/4))*0.0001-0.6*H69*(1-EXP(-I49/4))*0.0001)+I48),-0.02)*100)/100</f>
        <v>4.311624493173901E-2</v>
      </c>
      <c r="J54" s="23">
        <f>(IF(((0.8*(H68*EXP(-J49/4))*0.0001-0.6*H69*(1-EXP(-J49/4))*0.0001)+J48)&gt;=-0.02,((0.8*(H68*EXP(-J49/4))*0.0001-0.6*H69*(1-EXP(-J49/4))*0.0001)+J48),-0.02)*100)/100</f>
        <v>4.1143315755239177E-2</v>
      </c>
      <c r="K54" s="23">
        <f>(IF(((0.8*(H68*EXP(-K49/4))*0.0001-0.6*H69*(1-EXP(-K49/4))*0.0001)+K48)&gt;=-0.02,((0.8*(H68*EXP(-K49/4))*0.0001-0.6*H69*(1-EXP(-K49/4))*0.0001)+K48),-0.02)*100)/100</f>
        <v>3.9306401372120436E-2</v>
      </c>
      <c r="L54" s="23">
        <f>(IF(((0.8*(H68*EXP(-L49/4))*0.0001-0.6*H69*(1-EXP(-L49/4))*0.0001)+L48)&gt;=-0.02,((0.8*(H68*EXP(-L49/4))*0.0001-0.6*H69*(1-EXP(-L49/4))*0.0001)+L48),-0.02)*100)/100</f>
        <v>3.6463627141126678E-2</v>
      </c>
      <c r="M54" s="23">
        <f>(IF(((0.8*(H68*EXP(-M49/4))*0.0001-0.6*H69*(1-EXP(-M49/4))*0.0001)+M48)&gt;=-0.02,((0.8*(H68*EXP(-M49/4))*0.0001-0.6*H69*(1-EXP(-M49/4))*0.0001)+M48),-0.02)*100)/100</f>
        <v>3.3356446649390775E-2</v>
      </c>
      <c r="N54" s="23">
        <f>(IF(((0.8*(H68*EXP(-N49/4))*0.0001-0.6*H69*(1-EXP(-N49/4))*0.0001)+N48)&gt;=-0.02,((0.8*(H68*EXP(-N49/4))*0.0001-0.6*H69*(1-EXP(-N49/4))*0.0001)+N48),-0.02)*100)/100</f>
        <v>3.1513531422825543E-2</v>
      </c>
      <c r="O54" s="23">
        <f>(IF(((0.8*(H68*EXP(-O49/4))*0.0001-0.6*H69*(1-EXP(-O49/4))*0.0001)+O48)&gt;=-0.02,((0.8*(H68*EXP(-O49/4))*0.0001-0.6*H69*(1-EXP(-O49/4))*0.0001)+O48),-0.02)*100)/100</f>
        <v>3.0543706661556633E-2</v>
      </c>
      <c r="P54" s="23">
        <f>(IF(((0.8*(H68*EXP(-P49/4))*0.0001-0.6*H69*(1-EXP(-P49/4))*0.0001)+P48)&gt;=-0.02,((0.8*(H68*EXP(-P49/4))*0.0001-0.6*H69*(1-EXP(-P49/4))*0.0001)+P48),-0.02)*100)/100</f>
        <v>2.9698085281738403E-2</v>
      </c>
      <c r="Q54" s="23">
        <f>(IF(((0.8*(H68*EXP(-Q49/4))*0.0001-0.6*H69*(1-EXP(-Q49/4))*0.0001)+Q48)&gt;=-0.02,((0.8*(H68*EXP(-Q49/4))*0.0001-0.6*H69*(1-EXP(-Q49/4))*0.0001)+Q48),-0.02)*100)/100</f>
        <v>2.8160713905882637E-2</v>
      </c>
      <c r="R54" s="23">
        <f>(IF(((0.8*(H68*EXP(-R49/4))*0.0001-0.6*H69*(1-EXP(-R49/4))*0.0001)+R48)&gt;=-0.02,((0.8*(H68*EXP(-R49/4))*0.0001-0.6*H69*(1-EXP(-R49/4))*0.0001)+R48),-0.02)*100)/100</f>
        <v>2.6841287952801746E-2</v>
      </c>
      <c r="S54" s="23">
        <f>(IF(((0.8*(H68*EXP(-S49/4))*0.0001-0.6*H69*(1-EXP(-S49/4))*0.0001)+S48)&gt;=-0.02,((0.8*(H68*EXP(-S49/4))*0.0001-0.6*H69*(1-EXP(-S49/4))*0.0001)+S48),-0.02)*100)/100</f>
        <v>2.5869478143951897E-2</v>
      </c>
      <c r="T54" s="23">
        <f>(IF(((0.8*(H68*EXP(-T49/4))*0.0001-0.6*H69*(1-EXP(-T49/4))*0.0001)+T48)&gt;=-0.02,((0.8*(H68*EXP(-T49/4))*0.0001-0.6*H69*(1-EXP(-T49/4))*0.0001)+T48),-0.02)*100)/100</f>
        <v>2.6049918809572442E-2</v>
      </c>
      <c r="U54" s="23">
        <f>(IF(((0.8*(H68*EXP(-U49/4))*0.0001-0.6*H69*(1-EXP(-U49/4))*0.0001)+U48)&gt;=-0.02,((0.8*(H68*EXP(-U49/4))*0.0001-0.6*H69*(1-EXP(-U49/4))*0.0001)+U48),-0.02)*100)/100</f>
        <v>2.7215408694000319E-2</v>
      </c>
      <c r="V54" s="23">
        <f>(IF(((0.8*(H68*EXP(-V49/4))*0.0001-0.6*H69*(1-EXP(-V49/4))*0.0001)+V48)&gt;=-0.02,((0.8*(H68*EXP(-V49/4))*0.0001-0.6*H69*(1-EXP(-V49/4))*0.0001)+V48),-0.02)*100)/100</f>
        <v>2.8363704986495514E-2</v>
      </c>
    </row>
    <row r="55" spans="1:22" ht="24.95" customHeight="1">
      <c r="A55" s="12" t="s">
        <v>163</v>
      </c>
      <c r="B55" s="15" t="s">
        <v>164</v>
      </c>
      <c r="C55" s="11"/>
      <c r="D55" s="23">
        <f>(IF((D48+EXP(-D49/4)*H68*0.0001)&gt;=-0.02,(D48+EXP(-D49/4)*H68*0.0001),-0.02)*100)/100</f>
        <v>4.8479007348285294E-2</v>
      </c>
      <c r="E55" s="23">
        <f>(IF((E48+EXP(-E49/4)*H68*0.0001)&gt;=-0.02,(E48+EXP(-E49/4)*H68*0.0001),-0.02)*100)/100</f>
        <v>4.988887455913104E-2</v>
      </c>
      <c r="F55" s="23">
        <f>(IF((F48+EXP(-F49/4)*H68*0.0001)&gt;=-0.02,(F48+EXP(-F49/4)*H68*0.0001),-0.02)*100)/100</f>
        <v>5.1375443916909014E-2</v>
      </c>
      <c r="G55" s="23">
        <f>(IF((G48+EXP(-G49/4)*H68*0.0001)&gt;=-0.02,(G48+EXP(-G49/4)*H68*0.0001),-0.02)*100)/100</f>
        <v>5.0815310841401028E-2</v>
      </c>
      <c r="H55" s="23">
        <f>(IF((H48+EXP(-H49/4)*H68*0.0001)&gt;=-0.02,(H48+EXP(-H49/4)*H68*0.0001),-0.02)*100)/100</f>
        <v>5.0660359819222671E-2</v>
      </c>
      <c r="I55" s="23">
        <f>(IF((I48+EXP(-I49/4)*H68*0.0001)&gt;=-0.02,(I48+EXP(-I49/4)*H68*0.0001),-0.02)*100)/100</f>
        <v>4.9705677210671831E-2</v>
      </c>
      <c r="J55" s="23">
        <f>(IF((J48+EXP(-J49/4)*H68*0.0001)&gt;=-0.02,(J48+EXP(-J49/4)*H68*0.0001),-0.02)*100)/100</f>
        <v>4.7948468868399249E-2</v>
      </c>
      <c r="K55" s="23">
        <f>(IF((K48+EXP(-K49/4)*H68*0.0001)&gt;=-0.02,(K48+EXP(-K49/4)*H68*0.0001),-0.02)*100)/100</f>
        <v>4.6369455792836758E-2</v>
      </c>
      <c r="L55" s="23">
        <f>(IF((L48+EXP(-L49/4)*H68*0.0001)&gt;=-0.02,(L48+EXP(-L49/4)*H68*0.0001),-0.02)*100)/100</f>
        <v>4.3857842855569713E-2</v>
      </c>
      <c r="M55" s="23">
        <f>(IF((M48+EXP(-M49/4)*H68*0.0001)&gt;=-0.02,(M48+EXP(-M49/4)*H68*0.0001),-0.02)*100)/100</f>
        <v>4.1105860590355252E-2</v>
      </c>
      <c r="N55" s="23">
        <f>(IF((N48+EXP(-N49/4)*H68*0.0001)&gt;=-0.02,(N48+EXP(-N49/4)*H68*0.0001),-0.02)*100)/100</f>
        <v>3.9539574020750493E-2</v>
      </c>
      <c r="O55" s="23">
        <f>(IF((O48+EXP(-O49/4)*H68*0.0001)&gt;=-0.02,(O48+EXP(-O49/4)*H68*0.0001),-0.02)*100)/100</f>
        <v>3.8785187874142396E-2</v>
      </c>
      <c r="P55" s="23">
        <f>(IF((P48+EXP(-P49/4)*H68*0.0001)&gt;=-0.02,(P48+EXP(-P49/4)*H68*0.0001),-0.02)*100)/100</f>
        <v>3.810735025612582E-2</v>
      </c>
      <c r="Q55" s="23">
        <f>(IF((Q48+EXP(-Q49/4)*H68*0.0001)&gt;=-0.02,(Q48+EXP(-Q49/4)*H68*0.0001),-0.02)*100)/100</f>
        <v>3.6700649005347849E-2</v>
      </c>
      <c r="R55" s="23">
        <f>(IF((R48+EXP(-R49/4)*H68*0.0001)&gt;=-0.02,(R48+EXP(-R49/4)*H68*0.0001),-0.02)*100)/100</f>
        <v>3.5482989048001588E-2</v>
      </c>
      <c r="S55" s="23">
        <f>(IF((S48+EXP(-S49/4)*H68*0.0001)&gt;=-0.02,(S48+EXP(-S49/4)*H68*0.0001),-0.02)*100)/100</f>
        <v>3.4590434676319906E-2</v>
      </c>
      <c r="T55" s="23">
        <f>(IF((T48+EXP(-T49/4)*H68*0.0001)&gt;=-0.02,(T48+EXP(-T49/4)*H68*0.0001),-0.02)*100)/100</f>
        <v>3.4918108008702223E-2</v>
      </c>
      <c r="U55" s="23">
        <f>(IF((U48+EXP(-U49/4)*H68*0.0001)&gt;=-0.02,(U48+EXP(-U49/4)*H68*0.0001),-0.02)*100)/100</f>
        <v>3.6177644267273018E-2</v>
      </c>
      <c r="V55" s="23">
        <f>(IF((V48+EXP(-V49/4)*H68*0.0001)&gt;=-0.02,(V48+EXP(-V49/4)*H68*0.0001),-0.02)*100)/100</f>
        <v>3.735791362408683E-2</v>
      </c>
    </row>
    <row r="56" spans="1:22" ht="24.95" customHeight="1">
      <c r="A56" s="12" t="s">
        <v>165</v>
      </c>
      <c r="B56" s="15" t="s">
        <v>166</v>
      </c>
      <c r="C56" s="11"/>
      <c r="D56" s="23">
        <f>(IF((D48-H68*(EXP(-D49/4))*0.0001)&gt;=-0.02,(D48-H68*(EXP(-D49/4))*0.0001),-0.02)*100)/100</f>
        <v>-1.1479007348285305E-2</v>
      </c>
      <c r="E56" s="23">
        <f>(IF((E48-H68*(EXP(-E49/4))*0.0001)&gt;=-0.02,(E48-H68*(EXP(-E49/4))*0.0001),-0.02)*100)/100</f>
        <v>-9.4888745591310414E-3</v>
      </c>
      <c r="F56" s="23">
        <f>(IF((F48-H68*(EXP(-F49/4))*0.0001)&gt;=-0.02,(F48-H68*(EXP(-F49/4))*0.0001),-0.02)*100)/100</f>
        <v>-6.1754439169090201E-3</v>
      </c>
      <c r="G56" s="23">
        <f>(IF((G48-H68*(EXP(-G49/4))*0.0001)&gt;=-0.02,(G48-H68*(EXP(-G49/4))*0.0001),-0.02)*100)/100</f>
        <v>-3.8153108414010271E-3</v>
      </c>
      <c r="H56" s="23">
        <f>(IF((H48-H68*(EXP(-H49/4))*0.0001)&gt;=-0.02,(H48-H68*(EXP(-H49/4))*0.0001),-0.02)*100)/100</f>
        <v>-6.6035981922267506E-4</v>
      </c>
      <c r="I56" s="23">
        <f>(IF((I48-H68*(EXP(-I49/4))*0.0001)&gt;=-0.02,(I48-H68*(EXP(-I49/4))*0.0001),-0.02)*100)/100</f>
        <v>1.4943227893281785E-3</v>
      </c>
      <c r="J56" s="23">
        <f>(IF((J48-H68*(EXP(-J49/4))*0.0001)&gt;=-0.02,(J48-H68*(EXP(-J49/4))*0.0001),-0.02)*100)/100</f>
        <v>4.0515311316007448E-3</v>
      </c>
      <c r="K56" s="23">
        <f>(IF((K48-H68*(EXP(-K49/4))*0.0001)&gt;=-0.02,(K48-H68*(EXP(-K49/4))*0.0001),-0.02)*100)/100</f>
        <v>7.6305442071632375E-3</v>
      </c>
      <c r="L56" s="23">
        <f>(IF((L48-H68*(EXP(-L49/4))*0.0001)&gt;=-0.02,(L48-H68*(EXP(-L49/4))*0.0001),-0.02)*100)/100</f>
        <v>1.174215714443029E-2</v>
      </c>
      <c r="M56" s="23">
        <f>(IF((M48-H68*(EXP(-M49/4))*0.0001)&gt;=-0.02,(M48-H68*(EXP(-M49/4))*0.0001),-0.02)*100)/100</f>
        <v>1.6094139409644749E-2</v>
      </c>
      <c r="N56" s="23">
        <f>(IF((N48-H68*(EXP(-N49/4))*0.0001)&gt;=-0.02,(N48-H68*(EXP(-N49/4))*0.0001),-0.02)*100)/100</f>
        <v>2.0060425979249508E-2</v>
      </c>
      <c r="O56" s="23">
        <f>(IF((O48-H68*(EXP(-O49/4))*0.0001)&gt;=-0.02,(O48-H68*(EXP(-O49/4))*0.0001),-0.02)*100)/100</f>
        <v>2.3614812125857605E-2</v>
      </c>
      <c r="P56" s="23">
        <f>(IF((P48-H68*(EXP(-P49/4))*0.0001)&gt;=-0.02,(P48-H68*(EXP(-P49/4))*0.0001),-0.02)*100)/100</f>
        <v>2.6292649743874179E-2</v>
      </c>
      <c r="Q56" s="23">
        <f>(IF((Q48-H68*(EXP(-Q49/4))*0.0001)&gt;=-0.02,(Q48-H68*(EXP(-Q49/4))*0.0001),-0.02)*100)/100</f>
        <v>2.7499350994652144E-2</v>
      </c>
      <c r="R56" s="23">
        <f>(IF((R48-H68*(EXP(-R49/4))*0.0001)&gt;=-0.02,(R48-H68*(EXP(-R49/4))*0.0001),-0.02)*100)/100</f>
        <v>2.8317010951998411E-2</v>
      </c>
      <c r="S56" s="23">
        <f>(IF((S48-H68*(EXP(-S49/4))*0.0001)&gt;=-0.02,(S48-H68*(EXP(-S49/4))*0.0001),-0.02)*100)/100</f>
        <v>2.9009565323680101E-2</v>
      </c>
      <c r="T56" s="23">
        <f>(IF((T48-H68*(EXP(-T49/4))*0.0001)&gt;=-0.02,(T48-H68*(EXP(-T49/4))*0.0001),-0.02)*100)/100</f>
        <v>3.2281891991297773E-2</v>
      </c>
      <c r="U56" s="23">
        <f>(IF((U48-H68*(EXP(-U49/4))*0.0001)&gt;=-0.02,(U48-H68*(EXP(-U49/4))*0.0001),-0.02)*100)/100</f>
        <v>3.5422355732726979E-2</v>
      </c>
      <c r="V56" s="23">
        <f>(IF((V48-H68*(EXP(-V49/4))*0.0001)&gt;=-0.02,(V48-H68*(EXP(-V49/4))*0.0001),-0.02)*100)/100</f>
        <v>3.7242086375913169E-2</v>
      </c>
    </row>
    <row r="57" spans="1:22" ht="24.95" customHeight="1">
      <c r="A57" s="12" t="s">
        <v>167</v>
      </c>
      <c r="B57" s="21" t="s">
        <v>168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</row>
    <row r="58" spans="1:22" ht="24.95" customHeight="1">
      <c r="A58" s="12" t="s">
        <v>169</v>
      </c>
      <c r="B58" s="15" t="s">
        <v>170</v>
      </c>
      <c r="C58" s="17">
        <f>SUM(D58:V58)</f>
        <v>35760.876920924158</v>
      </c>
      <c r="D58" s="17">
        <f>IF(C1&gt;1,(D7+D16+D28+D45+D44)*(EXP(-(D48*D49)))-(D16+D7+D28+D44+D45)*(EXP(-(D51*D49/100))),(D7+D16+D28+D45+D44)*(EXP(-(D48*D49)))-(D16+D7+D28+D44+D45)*(EXP(-(D51*D49))))</f>
        <v>24.653861257014796</v>
      </c>
      <c r="E58" s="17">
        <f>IF(C1&gt;1,(E7+E16+E28+E45+E44)*(EXP(-(E48*E49)))-(E16+E7+E28+E44+E45)*(EXP(-(E51*E49/100))),(E7+E16+E28+E45+E44)*(EXP(-(E48*E49)))-(E16+E7+E28+E44+E45)*(EXP(-(E51*E49))))</f>
        <v>-909.24621580727398</v>
      </c>
      <c r="F58" s="17">
        <f>IF(C1&gt;1,(F7+F16+F28+F45+F44)*(EXP(-(F48*F49)))-(F16+F7+F28+F44+F45)*(EXP(-(F51*F49/100))),(F7+F16+F28+F45+F44)*(EXP(-(F48*F49)))-(F16+F7+F28+F44+F45)*(EXP(-(F51*F49))))</f>
        <v>1113.1993914825725</v>
      </c>
      <c r="G58" s="17">
        <f>IF(C1&gt;1,(G7+G16+G28+G45+G44)*(EXP(-(G48*G49)))-(G16+G7+G28+G44+G45)*(EXP(-(G51*G49/100))),(G7+G16+G28+G45+G44)*(EXP(-(G48*G49)))-(G16+G7+G28+G44+G45)*(EXP(-(G51*G49))))</f>
        <v>3015.7937362524099</v>
      </c>
      <c r="H58" s="17">
        <f>IF(C1&gt;1,(H7+H16+H28+H45+H44)*(EXP(-(H48*H49)))-(H16+H7+H28+H44+H45)*(EXP(-(H51*H49/100))),(H7+H16+H28+H45+H44)*(EXP(-(H48*H49)))-(H16+H7+H28+H44+H45)*(EXP(-(H51*H49))))</f>
        <v>3770.0784880340507</v>
      </c>
      <c r="I58" s="17">
        <f>IF(C1&gt;1,(I7+I16+I28+I45+I44)*(EXP(-(I48*I49)))-(I16+I7+I28+I44+I45)*(EXP(-(I51*I49/100))),(I7+I16+I28+I45+I44)*(EXP(-(I48*I49)))-(I16+I7+I28+I44+I45)*(EXP(-(I51*I49))))</f>
        <v>-4505.4687471310026</v>
      </c>
      <c r="J58" s="17">
        <f>IF(C1&gt;1,(J7+J16+J28+J45+J44)*(EXP(-(J48*J49)))-(J16+J7+J28+J44+J45)*(EXP(-(J51*J49/100))),(J7+J16+J28+J45+J44)*(EXP(-(J48*J49)))-(J16+J7+J28+J44+J45)*(EXP(-(J51*J49))))</f>
        <v>8095.3272810561466</v>
      </c>
      <c r="K58" s="17">
        <f>IF(C1&gt;1,(K7+K16+K28+K45+K44)*(EXP(-(K48*K49)))-(K16+K7+K28+K44+K45)*(EXP(-(K51*K49/100))),(K7+K16+K28+K45+K44)*(EXP(-(K48*K49)))-(K16+K7+K28+K44+K45)*(EXP(-(K51*K49))))</f>
        <v>-2364.4021893687823</v>
      </c>
      <c r="L58" s="17">
        <f>IF(C1&gt;1,(L7+L16+L28+L45+L44)*(EXP(-(L48*L49)))-(L16+L7+L28+L44+L45)*(EXP(-(L51*L49/100))),(L7+L16+L28+L45+L44)*(EXP(-(L48*L49)))-(L16+L7+L28+L44+L45)*(EXP(-(L51*L49))))</f>
        <v>-7425.2170550107257</v>
      </c>
      <c r="M58" s="17">
        <f>IF(C1&gt;1,(M7+M16+M28+M45+M44)*(EXP(-(M48*M49)))-(M16+M7+M28+M44+M45)*(EXP(-(M51*M49/100))),(M7+M16+M28+M45+M44)*(EXP(-(M48*M49)))-(M16+M7+M28+M44+M45)*(EXP(-(M51*M49))))</f>
        <v>4643.6642557906671</v>
      </c>
      <c r="N58" s="17">
        <f>IF(C1&gt;1,(N7+N16+N28+N45+N44)*(EXP(-(N48*N49)))-(N16+N7+N28+N44+N45)*(EXP(-(N51*N49/100))),(N7+N16+N28+N45+N44)*(EXP(-(N48*N49)))-(N16+N7+N28+N44+N45)*(EXP(-(N51*N49))))</f>
        <v>7068.8324711723035</v>
      </c>
      <c r="O58" s="17">
        <f>IF(C1&gt;1,(O7+O16+O28+O45+O44)*(EXP(-(O48*O49)))-(O16+O7+O28+O44+O45)*(EXP(-(O51*O49/100))),(O7+O16+O28+O45+O44)*(EXP(-(O48*O49)))-(O16+O7+O28+O44+O45)*(EXP(-(O51*O49))))</f>
        <v>-4737.9428743583958</v>
      </c>
      <c r="P58" s="17">
        <f>IF(C1&gt;1,(P7+P16+P28+P45+P44)*(EXP(-(P48*P49)))-(P16+P7+P28+P44+P45)*(EXP(-(P51*P49/100))),(P7+P16+P28+P45+P44)*(EXP(-(P48*P49)))-(P16+P7+P28+P44+P45)*(EXP(-(P51*P49))))</f>
        <v>8179.6651798086459</v>
      </c>
      <c r="Q58" s="17">
        <f>IF(C1&gt;1,(Q7+Q16+Q28+Q45+Q44)*(EXP(-(Q48*Q49)))-(Q16+Q7+Q28+Q44+Q45)*(EXP(-(Q51*Q49/100))),(Q7+Q16+Q28+Q45+Q44)*(EXP(-(Q48*Q49)))-(Q16+Q7+Q28+Q44+Q45)*(EXP(-(Q51*Q49))))</f>
        <v>7020.5195967443869</v>
      </c>
      <c r="R58" s="17">
        <f>IF(C1&gt;1,(R7+R16+R28+R45+R44)*(EXP(-(R48*R49)))-(R16+R7+R28+R44+R45)*(EXP(-(R51*R49/100))),(R7+R16+R28+R45+R44)*(EXP(-(R48*R49)))-(R16+R7+R28+R44+R45)*(EXP(-(R51*R49))))</f>
        <v>11557.963839158401</v>
      </c>
      <c r="S58" s="17">
        <f>IF(C1&gt;1,(S7+S16+S28+S45+S44)*(EXP(-(S48*S49)))-(S16+S7+S28+S44+S45)*(EXP(-(S51*S49/100))),(S7+S16+S28+S45+S44)*(EXP(-(S48*S49)))-(S16+S7+S28+S44+S45)*(EXP(-(S51*S49))))</f>
        <v>800.1050976758097</v>
      </c>
      <c r="T58" s="17">
        <f>IF(C1&gt;1,(T7+T16+T28+T45+T44)*(EXP(-(T48*T49)))-(T16+T7+T28+T44+T45)*(EXP(-(T51*T49/100))),(T7+T16+T28+T45+T44)*(EXP(-(T48*T49)))-(T16+T7+T28+T44+T45)*(EXP(-(T51*T49))))</f>
        <v>120.68255688832323</v>
      </c>
      <c r="U58" s="17">
        <f>IF(C1&gt;1,(U7+U16+U28+U45+U44)*(EXP(-(U48*U49)))-(U16+U7+U28+U44+U45)*(EXP(-(U51*U49/100))),(U7+U16+U28+U45+U44)*(EXP(-(U48*U49)))-(U16+U7+U28+U44+U45)*(EXP(-(U51*U49))))</f>
        <v>292.66824727960886</v>
      </c>
      <c r="V58" s="17">
        <f>IF(C1&gt;1,(V7+V16+V28+V45+V44)*(EXP(-(V48*V49)))-(V16+V7+V28+V44+V45)*(EXP(-(V51*V49/100))),(V7+V16+V28+V45+V44)*(EXP(-(V48*V49)))-(V16+V7+V28+V44+V45)*(EXP(-(V51*V49))))</f>
        <v>0</v>
      </c>
    </row>
    <row r="59" spans="1:22" ht="24.95" customHeight="1">
      <c r="A59" s="12" t="s">
        <v>171</v>
      </c>
      <c r="B59" s="15" t="s">
        <v>172</v>
      </c>
      <c r="C59" s="17">
        <f>SUM(D59:V59)</f>
        <v>-42040.059775818641</v>
      </c>
      <c r="D59" s="17">
        <f>IF(C1&gt;1,(D7+D16+D28+D45+D44)*(EXP(-(D48*D49)))-(D16+D7+D28+D44+D45)*(EXP(-(D52*D49/100))),(D7+D16+D28+D45+D44)*(EXP(-(D48*D49)))-(D16+D7+D28+D44+D45)*(EXP(-(D52*D49))))</f>
        <v>-24.655587087734602</v>
      </c>
      <c r="E59" s="17">
        <f>IF(C1&gt;1,(E7+E16+E28+E45+E44)*(EXP(-(E48*E49)))-(E16+E7+E28+E44+E45)*(EXP(-(E52*E49/100))),(E7+E16+E28+E45+E44)*(EXP(-(E48*E49)))-(E16+E7+E28+E44+E45)*(EXP(-(E52*E49))))</f>
        <v>910.19459924625698</v>
      </c>
      <c r="F59" s="17">
        <f>IF(C1&gt;1,(F7+F16+F28+F45+F44)*(EXP(-(F48*F49)))-(F16+F7+F28+F44+F45)*(EXP(-(F52*F49/100))),(F7+F16+F28+F45+F44)*(EXP(-(F48*F49)))-(F16+F7+F28+F44+F45)*(EXP(-(F52*F49))))</f>
        <v>-1117.8483304445399</v>
      </c>
      <c r="G59" s="17">
        <f>IF(C1&gt;1,(G7+G16+G28+G45+G44)*(EXP(-(G48*G49)))-(G16+G7+G28+G44+G45)*(EXP(-(G52*G49/100))),(G7+G16+G28+G45+G44)*(EXP(-(G48*G49)))-(G16+G7+G28+G44+G45)*(EXP(-(G52*G49))))</f>
        <v>-3044.1997476567049</v>
      </c>
      <c r="H59" s="17">
        <f>IF(C1&gt;1,(H7+H16+H28+H45+H44)*(EXP(-(H48*H49)))-(H16+H7+H28+H44+H45)*(EXP(-(H52*H49/100))),(H7+H16+H28+H45+H44)*(EXP(-(H48*H49)))-(H16+H7+H28+H44+H45)*(EXP(-(H52*H49))))</f>
        <v>-3829.4485854125523</v>
      </c>
      <c r="I59" s="17">
        <f>IF(C1&gt;1,(I7+I16+I28+I45+I44)*(EXP(-(I48*I49)))-(I16+I7+I28+I44+I45)*(EXP(-(I52*I49/100))),(I7+I16+I28+I45+I44)*(EXP(-(I48*I49)))-(I16+I7+I28+I44+I45)*(EXP(-(I52*I49))))</f>
        <v>4605.1117479330569</v>
      </c>
      <c r="J59" s="17">
        <f>IF(C1&gt;1,(J7+J16+J28+J45+J44)*(EXP(-(J48*J49)))-(J16+J7+J28+J44+J45)*(EXP(-(J52*J49/100))),(J7+J16+J28+J45+J44)*(EXP(-(J48*J49)))-(J16+J7+J28+J44+J45)*(EXP(-(J52*J49))))</f>
        <v>-8352.3005537773133</v>
      </c>
      <c r="K59" s="17">
        <f>IF(C1&gt;1,(K7+K16+K28+K45+K44)*(EXP(-(K48*K49)))-(K16+K7+K28+K44+K45)*(EXP(-(K52*K49/100))),(K7+K16+K28+K45+K44)*(EXP(-(K48*K49)))-(K16+K7+K28+K44+K45)*(EXP(-(K52*K49))))</f>
        <v>2470.1409553128105</v>
      </c>
      <c r="L59" s="17">
        <f>IF(C1&gt;1,(L7+L16+L28+L45+L44)*(EXP(-(L48*L49)))-(L16+L7+L28+L44+L45)*(EXP(-(L52*L49/100))),(L7+L16+L28+L45+L44)*(EXP(-(L48*L49)))-(L16+L7+L28+L44+L45)*(EXP(-(L52*L49))))</f>
        <v>7904.1024113213061</v>
      </c>
      <c r="M59" s="17">
        <f>IF(C1&gt;1,(M7+M16+M28+M45+M44)*(EXP(-(M48*M49)))-(M16+M7+M28+M44+M45)*(EXP(-(M52*M49/100))),(M7+M16+M28+M45+M44)*(EXP(-(M48*M49)))-(M16+M7+M28+M44+M45)*(EXP(-(M52*M49))))</f>
        <v>-5068.2914306529638</v>
      </c>
      <c r="N59" s="17">
        <f>IF(C1&gt;1,(N7+N16+N28+N45+N44)*(EXP(-(N48*N49)))-(N16+N7+N28+N44+N45)*(EXP(-(N52*N49/100))),(N7+N16+N28+N45+N44)*(EXP(-(N48*N49)))-(N16+N7+N28+N44+N45)*(EXP(-(N52*N49))))</f>
        <v>-7910.534307253125</v>
      </c>
      <c r="O59" s="17">
        <f>IF(C1&gt;1,(O7+O16+O28+O45+O44)*(EXP(-(O48*O49)))-(O16+O7+O28+O44+O45)*(EXP(-(O52*O49/100))),(O7+O16+O28+O45+O44)*(EXP(-(O48*O49)))-(O16+O7+O28+O44+O45)*(EXP(-(O52*O49))))</f>
        <v>5436.3237368370537</v>
      </c>
      <c r="P59" s="17">
        <f>IF(C1&gt;1,(P7+P16+P28+P45+P44)*(EXP(-(P48*P49)))-(P16+P7+P28+P44+P45)*(EXP(-(P52*P49/100))),(P7+P16+P28+P45+P44)*(EXP(-(P48*P49)))-(P16+P7+P28+P44+P45)*(EXP(-(P52*P49))))</f>
        <v>-9622.9533462591789</v>
      </c>
      <c r="Q59" s="17">
        <f>IF(C1&gt;1,(Q7+Q16+Q28+Q45+Q44)*(EXP(-(Q48*Q49)))-(Q16+Q7+Q28+Q44+Q45)*(EXP(-(Q52*Q49/100))),(Q7+Q16+Q28+Q45+Q44)*(EXP(-(Q48*Q49)))-(Q16+Q7+Q28+Q44+Q45)*(EXP(-(Q52*Q49))))</f>
        <v>-8468.3631042458583</v>
      </c>
      <c r="R59" s="17">
        <f>IF(C1&gt;1,(R7+R16+R28+R45+R44)*(EXP(-(R48*R49)))-(R16+R7+R28+R44+R45)*(EXP(-(R52*R49/100))),(R7+R16+R28+R45+R44)*(EXP(-(R48*R49)))-(R16+R7+R28+R44+R45)*(EXP(-(R52*R49))))</f>
        <v>-14294.498018084036</v>
      </c>
      <c r="S59" s="17">
        <f>IF(C1&gt;1,(S7+S16+S28+S45+S44)*(EXP(-(S48*S49)))-(S16+S7+S28+S44+S45)*(EXP(-(S52*S49/100))),(S7+S16+S28+S45+S44)*(EXP(-(S48*S49)))-(S16+S7+S28+S44+S45)*(EXP(-(S52*S49))))</f>
        <v>-1014.5932691674902</v>
      </c>
      <c r="T59" s="17">
        <f>IF(C1&gt;1,(T7+T16+T28+T45+T44)*(EXP(-(T48*T49)))-(T16+T7+T28+T44+T45)*(EXP(-(T52*T49/100))),(T7+T16+T28+T45+T44)*(EXP(-(T48*T49)))-(T16+T7+T28+T44+T45)*(EXP(-(T52*T49))))</f>
        <v>-164.95349759282544</v>
      </c>
      <c r="U59" s="17">
        <f>IF(C1&gt;1,(U7+U16+U28+U45+U44)*(EXP(-(U48*U49)))-(U16+U7+U28+U44+U45)*(EXP(-(U52*U49/100))),(U7+U16+U28+U45+U44)*(EXP(-(U48*U49)))-(U16+U7+U28+U44+U45)*(EXP(-(U52*U49))))</f>
        <v>-453.29344883480474</v>
      </c>
      <c r="V59" s="17">
        <f>IF(C1&gt;1,(V7+V16+V28+V45+V44)*(EXP(-(V48*V49)))-(V16+V7+V28+V44+V45)*(EXP(-(V52*V49/100))),(V7+V16+V28+V45+V44)*(EXP(-(V48*V49)))-(V16+V7+V28+V44+V45)*(EXP(-(V52*V49))))</f>
        <v>0</v>
      </c>
    </row>
    <row r="60" spans="1:22" ht="24.95" customHeight="1">
      <c r="A60" s="12" t="s">
        <v>173</v>
      </c>
      <c r="B60" s="15" t="s">
        <v>174</v>
      </c>
      <c r="C60" s="17">
        <f>SUM(D60:V60)</f>
        <v>6502.0643744984573</v>
      </c>
      <c r="D60" s="17">
        <f>IF(C1&gt;1,(D7+D16+D28+D45+D44)*(EXP(-(D48*D49)))-(D16+D7+D28+D44+D45)*(EXP(-(D53*D49/100))),(D7+D16+D28+D45+D44)*(EXP(-(D48*D49)))-(D16+D7+D28+D44+D45)*(EXP(-(D53*D49))))</f>
        <v>-19.208435609703884</v>
      </c>
      <c r="E60" s="17">
        <f>IF(C1&gt;1,(E7+E16+E28+E45+E44)*(EXP(-(E48*E49)))-(E16+E7+E28+E44+E45)*(EXP(-(E53*E49/100))),(E7+E16+E28+E45+E44)*(EXP(-(E48*E49)))-(E16+E7+E28+E44+E45)*(EXP(-(E53*E49))))</f>
        <v>697.40669100743253</v>
      </c>
      <c r="F60" s="17">
        <f>IF(C1&gt;1,(F7+F16+F28+F45+F44)*(EXP(-(F48*F49)))-(F16+F7+F28+F44+F45)*(EXP(-(F53*F49/100))),(F7+F16+F28+F45+F44)*(EXP(-(F48*F49)))-(F16+F7+F28+F44+F45)*(EXP(-(F53*F49))))</f>
        <v>-811.22813049406977</v>
      </c>
      <c r="G60" s="17">
        <f>IF(C1&gt;1,(G7+G16+G28+G45+G44)*(EXP(-(G48*G49)))-(G16+G7+G28+G44+G45)*(EXP(-(G53*G49/100))),(G7+G16+G28+G45+G44)*(EXP(-(G48*G49)))-(G16+G7+G28+G44+G45)*(EXP(-(G53*G49))))</f>
        <v>-2011.6805586110568</v>
      </c>
      <c r="H60" s="17">
        <f>IF(C1&gt;1,(H7+H16+H28+H45+H44)*(EXP(-(H48*H49)))-(H16+H7+H28+H44+H45)*(EXP(-(H53*H49/100))),(H7+H16+H28+H45+H44)*(EXP(-(H48*H49)))-(H16+H7+H28+H44+H45)*(EXP(-(H53*H49))))</f>
        <v>-2248.5135820154101</v>
      </c>
      <c r="I60" s="17">
        <f>IF(C1&gt;1,(I7+I16+I28+I45+I44)*(EXP(-(I48*I49)))-(I16+I7+I28+I44+I45)*(EXP(-(I53*I49/100))),(I7+I16+I28+I45+I44)*(EXP(-(I48*I49)))-(I16+I7+I28+I44+I45)*(EXP(-(I53*I49))))</f>
        <v>2385.0781056823616</v>
      </c>
      <c r="J60" s="17">
        <f>IF(C1&gt;1,(J7+J16+J28+J45+J44)*(EXP(-(J48*J49)))-(J16+J7+J28+J44+J45)*(EXP(-(J53*J49/100))),(J7+J16+J28+J45+J44)*(EXP(-(J48*J49)))-(J16+J7+J28+J44+J45)*(EXP(-(J53*J49))))</f>
        <v>-3523.9658436825848</v>
      </c>
      <c r="K60" s="17">
        <f>IF(C1&gt;1,(K7+K16+K28+K45+K44)*(EXP(-(K48*K49)))-(K16+K7+K28+K44+K45)*(EXP(-(K53*K49/100))),(K7+K16+K28+K45+K44)*(EXP(-(K48*K49)))-(K16+K7+K28+K44+K45)*(EXP(-(K53*K49))))</f>
        <v>759.7446438929619</v>
      </c>
      <c r="L60" s="17">
        <f>IF(C1&gt;1,(L7+L16+L28+L45+L44)*(EXP(-(L48*L49)))-(L16+L7+L28+L44+L45)*(EXP(-(L53*L49/100))),(L7+L16+L28+L45+L44)*(EXP(-(L48*L49)))-(L16+L7+L28+L44+L45)*(EXP(-(L53*L49))))</f>
        <v>1282.3431482576707</v>
      </c>
      <c r="M60" s="17">
        <f>IF(C1&gt;1,(M7+M16+M28+M45+M44)*(EXP(-(M48*M49)))-(M16+M7+M28+M44+M45)*(EXP(-(M53*M49/100))),(M7+M16+M28+M45+M44)*(EXP(-(M48*M49)))-(M16+M7+M28+M44+M45)*(EXP(-(M53*M49))))</f>
        <v>-49.77079735560983</v>
      </c>
      <c r="N60" s="17">
        <f>IF(C1&gt;1,(N7+N16+N28+N45+N44)*(EXP(-(N48*N49)))-(N16+N7+N28+N44+N45)*(EXP(-(N53*N49/100))),(N7+N16+N28+N45+N44)*(EXP(-(N48*N49)))-(N16+N7+N28+N44+N45)*(EXP(-(N53*N49))))</f>
        <v>827.83142599303392</v>
      </c>
      <c r="O60" s="17">
        <f>IF(C1&gt;1,(O7+O16+O28+O45+O44)*(EXP(-(O48*O49)))-(O16+O7+O28+O44+O45)*(EXP(-(O53*O49/100))),(O7+O16+O28+O45+O44)*(EXP(-(O48*O49)))-(O16+O7+O28+O44+O45)*(EXP(-(O53*O49))))</f>
        <v>-1031.2392845663708</v>
      </c>
      <c r="P60" s="17">
        <f>IF(C1&gt;1,(P7+P16+P28+P45+P44)*(EXP(-(P48*P49)))-(P16+P7+P28+P44+P45)*(EXP(-(P53*P49/100))),(P7+P16+P28+P45+P44)*(EXP(-(P48*P49)))-(P16+P7+P28+P44+P45)*(EXP(-(P53*P49))))</f>
        <v>2426.4738211178192</v>
      </c>
      <c r="Q60" s="17">
        <f>IF(C1&gt;1,(Q7+Q16+Q28+Q45+Q44)*(EXP(-(Q48*Q49)))-(Q16+Q7+Q28+Q44+Q45)*(EXP(-(Q53*Q49/100))),(Q7+Q16+Q28+Q45+Q44)*(EXP(-(Q48*Q49)))-(Q16+Q7+Q28+Q44+Q45)*(EXP(-(Q53*Q49))))</f>
        <v>2518.502070531038</v>
      </c>
      <c r="R60" s="17">
        <f>IF(C1&gt;1,(R7+R16+R28+R45+R44)*(EXP(-(R48*R49)))-(R16+R7+R28+R44+R45)*(EXP(-(R53*R49/100))),(R7+R16+R28+R45+R44)*(EXP(-(R48*R49)))-(R16+R7+R28+R44+R45)*(EXP(-(R53*R49))))</f>
        <v>4711.3363491594282</v>
      </c>
      <c r="S60" s="17">
        <f>IF(C1&gt;1,(S7+S16+S28+S45+S44)*(EXP(-(S48*S49)))-(S16+S7+S28+S44+S45)*(EXP(-(S53*S49/100))),(S7+S16+S28+S45+S44)*(EXP(-(S48*S49)))-(S16+S7+S28+S44+S45)*(EXP(-(S53*S49))))</f>
        <v>357.04738951345826</v>
      </c>
      <c r="T60" s="17">
        <f>IF(C1&gt;1,(T7+T16+T28+T45+T44)*(EXP(-(T48*T49)))-(T16+T7+T28+T44+T45)*(EXP(-(T53*T49/100))),(T7+T16+T28+T45+T44)*(EXP(-(T48*T49)))-(T16+T7+T28+T44+T45)*(EXP(-(T53*T49))))</f>
        <v>62.87669746319267</v>
      </c>
      <c r="U60" s="17">
        <f>IF(C1&gt;1,(U7+U16+U28+U45+U44)*(EXP(-(U48*U49)))-(U16+U7+U28+U44+U45)*(EXP(-(U53*U49/100))),(U7+U16+U28+U45+U44)*(EXP(-(U48*U49)))-(U16+U7+U28+U44+U45)*(EXP(-(U53*U49))))</f>
        <v>169.03066421486608</v>
      </c>
      <c r="V60" s="17">
        <f>IF(C1&gt;1,(V7+V16+V28+V45+V44)*(EXP(-(V48*V49)))-(V16+V7+V28+V44+V45)*(EXP(-(V53*V49/100))),(V7+V16+V28+V45+V44)*(EXP(-(V48*V49)))-(V16+V7+V28+V44+V45)*(EXP(-(V53*V49))))</f>
        <v>0</v>
      </c>
    </row>
    <row r="61" spans="1:22" ht="24.95" customHeight="1">
      <c r="A61" s="12" t="s">
        <v>175</v>
      </c>
      <c r="B61" s="15" t="s">
        <v>176</v>
      </c>
      <c r="C61" s="17">
        <f>SUM(D61:V61)</f>
        <v>-35.57790762220975</v>
      </c>
      <c r="D61" s="17">
        <f>IF(C1&gt;1,(D7+D16+D28+D45+D44)*(EXP(-(D48*D49)))-(D16+D7+D28+D44+D45)*(EXP(-(D54*D49/100))),(D7+D16+D28+D45+D44)*(EXP(-(D48*D49)))-(D16+D7+D28+D44+D45)*(EXP(-(D54*D49))))</f>
        <v>23.644968477077782</v>
      </c>
      <c r="E61" s="17">
        <f>IF(C1&gt;1,(E7+E16+E28+E45+E44)*(EXP(-(E48*E49)))-(E16+E7+E28+E44+E45)*(EXP(-(E54*E49/100))),(E7+E16+E28+E45+E44)*(EXP(-(E48*E49)))-(E16+E7+E28+E44+E45)*(EXP(-(E54*E49))))</f>
        <v>-860.45329941262025</v>
      </c>
      <c r="F61" s="17">
        <f>IF(C1&gt;1,(F7+F16+F28+F45+F44)*(EXP(-(F48*F49)))-(F16+F7+F28+F44+F45)*(EXP(-(F54*F49/100))),(F7+F16+F28+F45+F44)*(EXP(-(F48*F49)))-(F16+F7+F28+F44+F45)*(EXP(-(F54*F49))))</f>
        <v>1008.8889243948506</v>
      </c>
      <c r="G61" s="17">
        <f>IF(C1&gt;1,(G7+G16+G28+G45+G44)*(EXP(-(G48*G49)))-(G16+G7+G28+G44+G45)*(EXP(-(G54*G49/100))),(G7+G16+G28+G45+G44)*(EXP(-(G48*G49)))-(G16+G7+G28+G44+G45)*(EXP(-(G54*G49))))</f>
        <v>2540.7972385839093</v>
      </c>
      <c r="H61" s="17">
        <f>IF(C1&gt;1,(H7+H16+H28+H45+H44)*(EXP(-(H48*H49)))-(H16+H7+H28+H44+H45)*(EXP(-(H54*H49/100))),(H7+H16+H28+H45+H44)*(EXP(-(H48*H49)))-(H16+H7+H28+H44+H45)*(EXP(-(H54*H49))))</f>
        <v>2904.6247467039211</v>
      </c>
      <c r="I61" s="17">
        <f>IF(C1&gt;1,(I7+I16+I28+I45+I44)*(EXP(-(I48*I49)))-(I16+I7+I28+I44+I45)*(EXP(-(I54*I49/100))),(I7+I16+I28+I45+I44)*(EXP(-(I48*I49)))-(I16+I7+I28+I44+I45)*(EXP(-(I54*I49))))</f>
        <v>-3167.0762255034642</v>
      </c>
      <c r="J61" s="17">
        <f>IF(C1&gt;1,(J7+J16+J28+J45+J44)*(EXP(-(J48*J49)))-(J16+J7+J28+J44+J45)*(EXP(-(J54*J49/100))),(J7+J16+J28+J45+J44)*(EXP(-(J48*J49)))-(J16+J7+J28+J44+J45)*(EXP(-(J54*J49))))</f>
        <v>4933.778326317959</v>
      </c>
      <c r="K61" s="17">
        <f>IF(C1&gt;1,(K7+K16+K28+K45+K44)*(EXP(-(K48*K49)))-(K16+K7+K28+K44+K45)*(EXP(-(K54*K49/100))),(K7+K16+K28+K45+K44)*(EXP(-(K48*K49)))-(K16+K7+K28+K44+K45)*(EXP(-(K54*K49))))</f>
        <v>-1176.8194611955332</v>
      </c>
      <c r="L61" s="17">
        <f>IF(C1&gt;1,(L7+L16+L28+L45+L44)*(EXP(-(L48*L49)))-(L16+L7+L28+L44+L45)*(EXP(-(L54*L49/100))),(L7+L16+L28+L45+L44)*(EXP(-(L48*L49)))-(L16+L7+L28+L44+L45)*(EXP(-(L54*L49))))</f>
        <v>-2625.8819566264719</v>
      </c>
      <c r="M61" s="17">
        <f>IF(C1&gt;1,(M7+M16+M28+M45+M44)*(EXP(-(M48*M49)))-(M16+M7+M28+M44+M45)*(EXP(-(M54*M49/100))),(M7+M16+M28+M45+M44)*(EXP(-(M48*M49)))-(M16+M7+M28+M44+M45)*(EXP(-(M54*M49))))</f>
        <v>915.07212020515726</v>
      </c>
      <c r="N61" s="17">
        <f>IF(C1&gt;1,(N7+N16+N28+N45+N44)*(EXP(-(N48*N49)))-(N16+N7+N28+N44+N45)*(EXP(-(N54*N49/100))),(N7+N16+N28+N45+N44)*(EXP(-(N48*N49)))-(N16+N7+N28+N44+N45)*(EXP(-(N54*N49))))</f>
        <v>510.30109101411654</v>
      </c>
      <c r="O61" s="17">
        <f>IF(C1&gt;1,(O7+O16+O28+O45+O44)*(EXP(-(O48*O49)))-(O16+O7+O28+O44+O45)*(EXP(-(O54*O49/100))),(O7+O16+O28+O45+O44)*(EXP(-(O48*O49)))-(O16+O7+O28+O44+O45)*(EXP(-(O54*O49))))</f>
        <v>133.36674150888575</v>
      </c>
      <c r="P61" s="17">
        <f>IF(C1&gt;1,(P7+P16+P28+P45+P44)*(EXP(-(P48*P49)))-(P16+P7+P28+P44+P45)*(EXP(-(P54*P49/100))),(P7+P16+P28+P45+P44)*(EXP(-(P48*P49)))-(P16+P7+P28+P44+P45)*(EXP(-(P54*P49))))</f>
        <v>-894.15507512089243</v>
      </c>
      <c r="Q61" s="17">
        <f>IF(C1&gt;1,(Q7+Q16+Q28+Q45+Q44)*(EXP(-(Q48*Q49)))-(Q16+Q7+Q28+Q44+Q45)*(EXP(-(Q54*Q49/100))),(Q7+Q16+Q28+Q45+Q44)*(EXP(-(Q48*Q49)))-(Q16+Q7+Q28+Q44+Q45)*(EXP(-(Q54*Q49))))</f>
        <v>-1231.2811314028586</v>
      </c>
      <c r="R61" s="17">
        <f>IF(C1&gt;1,(R7+R16+R28+R45+R44)*(EXP(-(R48*R49)))-(R16+R7+R28+R44+R45)*(EXP(-(R54*R49/100))),(R7+R16+R28+R45+R44)*(EXP(-(R48*R49)))-(R16+R7+R28+R44+R45)*(EXP(-(R54*R49))))</f>
        <v>-2652.6431540486374</v>
      </c>
      <c r="S61" s="17">
        <f>IF(C1&gt;1,(S7+S16+S28+S45+S44)*(EXP(-(S48*S49)))-(S16+S7+S28+S44+S45)*(EXP(-(S54*S49/100))),(S7+S16+S28+S45+S44)*(EXP(-(S48*S49)))-(S16+S7+S28+S44+S45)*(EXP(-(S54*S49))))</f>
        <v>-219.35305493212945</v>
      </c>
      <c r="T61" s="17">
        <f>IF(C1&gt;1,(T7+T16+T28+T45+T44)*(EXP(-(T48*T49)))-(T16+T7+T28+T44+T45)*(EXP(-(T54*T49/100))),(T7+T16+T28+T45+T44)*(EXP(-(T48*T49)))-(T16+T7+T28+T44+T45)*(EXP(-(T54*T49))))</f>
        <v>-44.504463485022598</v>
      </c>
      <c r="U61" s="17">
        <f>IF(C1&gt;1,(U7+U16+U28+U45+U44)*(EXP(-(U48*U49)))-(U16+U7+U28+U44+U45)*(EXP(-(U54*U49/100))),(U7+U16+U28+U45+U44)*(EXP(-(U48*U49)))-(U16+U7+U28+U44+U45)*(EXP(-(U54*U49))))</f>
        <v>-133.88424310045707</v>
      </c>
      <c r="V61" s="17">
        <f>IF(C1&gt;1,(V7+V16+V28+V45+V44)*(EXP(-(V48*V49)))-(V16+V7+V28+V44+V45)*(EXP(-(V54*V49/100))),(V7+V16+V28+V45+V44)*(EXP(-(V48*V49)))-(V16+V7+V28+V44+V45)*(EXP(-(V54*V49))))</f>
        <v>0</v>
      </c>
    </row>
    <row r="62" spans="1:22" ht="24.95" customHeight="1">
      <c r="A62" s="12" t="s">
        <v>177</v>
      </c>
      <c r="B62" s="15" t="s">
        <v>178</v>
      </c>
      <c r="C62" s="17">
        <f>SUM(D62:V62)</f>
        <v>12590.152373807276</v>
      </c>
      <c r="D62" s="17">
        <f>IF(C1&gt;1,(D7+D16+D28+D45+D44)*(EXP(-(D48*D49)))-(D16+D7+D28+D44+D45)*(EXP(-(D55*D49/100))),(D7+D16+D28+D45+D44)*(EXP(-(D48*D49)))-(D16+D7+D28+D44+D45)*(EXP(-(D55*D49))))</f>
        <v>29.563725436164532</v>
      </c>
      <c r="E62" s="17">
        <f>IF(C1&gt;1,(E7+E16+E28+E45+E44)*(EXP(-(E48*E49)))-(E16+E7+E28+E44+E45)*(EXP(-(E55*E49/100))),(E7+E16+E28+E45+E44)*(EXP(-(E48*E49)))-(E16+E7+E28+E44+E45)*(EXP(-(E55*E49))))</f>
        <v>-1079.6743364409776</v>
      </c>
      <c r="F62" s="17">
        <f>IF(C1&gt;1,(F7+F16+F28+F45+F44)*(EXP(-(F48*F49)))-(F16+F7+F28+F44+F45)*(EXP(-(F55*F49/100))),(F7+F16+F28+F45+F44)*(EXP(-(F48*F49)))-(F16+F7+F28+F44+F45)*(EXP(-(F55*F49))))</f>
        <v>1280.9094233570504</v>
      </c>
      <c r="G62" s="17">
        <f>IF(C1&gt;1,(G7+G16+G28+G45+G44)*(EXP(-(G48*G49)))-(G16+G7+G28+G44+G45)*(EXP(-(G55*G49/100))),(G7+G16+G28+G45+G44)*(EXP(-(G48*G49)))-(G16+G7+G28+G44+G45)*(EXP(-(G55*G49))))</f>
        <v>3293.6659129423788</v>
      </c>
      <c r="H62" s="17">
        <f>IF(C1&gt;1,(H7+H16+H28+H45+H44)*(EXP(-(H48*H49)))-(H16+H7+H28+H44+H45)*(EXP(-(H55*H49/100))),(H7+H16+H28+H45+H44)*(EXP(-(H48*H49)))-(H16+H7+H28+H44+H45)*(EXP(-(H55*H49))))</f>
        <v>3868.8664578886528</v>
      </c>
      <c r="I62" s="17">
        <f>IF(C1&gt;1,(I7+I16+I28+I45+I44)*(EXP(-(I48*I49)))-(I16+I7+I28+I44+I45)*(EXP(-(I55*I49/100))),(I7+I16+I28+I45+I44)*(EXP(-(I48*I49)))-(I16+I7+I28+I44+I45)*(EXP(-(I55*I49))))</f>
        <v>-4345.9890319234401</v>
      </c>
      <c r="J62" s="17">
        <f>IF(C1&gt;1,(J7+J16+J28+J45+J44)*(EXP(-(J48*J49)))-(J16+J7+J28+J44+J45)*(EXP(-(J55*J49/100))),(J7+J16+J28+J45+J44)*(EXP(-(J48*J49)))-(J16+J7+J28+J44+J45)*(EXP(-(J55*J49))))</f>
        <v>7120.7029757091368</v>
      </c>
      <c r="K62" s="17">
        <f>IF(C1&gt;1,(K7+K16+K28+K45+K44)*(EXP(-(K48*K49)))-(K16+K7+K28+K44+K45)*(EXP(-(K55*K49/100))),(K7+K16+K28+K45+K44)*(EXP(-(K48*K49)))-(K16+K7+K28+K44+K45)*(EXP(-(K55*K49))))</f>
        <v>-1840.8761396087793</v>
      </c>
      <c r="L62" s="17">
        <f>IF(C1&gt;1,(L7+L16+L28+L45+L44)*(EXP(-(L48*L49)))-(L16+L7+L28+L44+L45)*(EXP(-(L55*L49/100))),(L7+L16+L28+L45+L44)*(EXP(-(L48*L49)))-(L16+L7+L28+L44+L45)*(EXP(-(L55*L49))))</f>
        <v>-4822.4667163168779</v>
      </c>
      <c r="M62" s="17">
        <f>IF(C1&gt;1,(M7+M16+M28+M45+M44)*(EXP(-(M48*M49)))-(M16+M7+M28+M44+M45)*(EXP(-(M55*M49/100))),(M7+M16+M28+M45+M44)*(EXP(-(M48*M49)))-(M16+M7+M28+M44+M45)*(EXP(-(M55*M49))))</f>
        <v>2373.7023321662564</v>
      </c>
      <c r="N62" s="17">
        <f>IF(C1&gt;1,(N7+N16+N28+N45+N44)*(EXP(-(N48*N49)))-(N16+N7+N28+N44+N45)*(EXP(-(N55*N49/100))),(N7+N16+N28+N45+N44)*(EXP(-(N48*N49)))-(N16+N7+N28+N44+N45)*(EXP(-(N55*N49))))</f>
        <v>2848.8220446737832</v>
      </c>
      <c r="O62" s="17">
        <f>IF(C1&gt;1,(O7+O16+O28+O45+O44)*(EXP(-(O48*O49)))-(O16+O7+O28+O44+O45)*(EXP(-(O55*O49/100))),(O7+O16+O28+O45+O44)*(EXP(-(O48*O49)))-(O16+O7+O28+O44+O45)*(EXP(-(O55*O49))))</f>
        <v>-1506.9688054596118</v>
      </c>
      <c r="P62" s="17">
        <f>IF(C1&gt;1,(P7+P16+P28+P45+P44)*(EXP(-(P48*P49)))-(P16+P7+P28+P44+P45)*(EXP(-(P55*P49/100))),(P7+P16+P28+P45+P44)*(EXP(-(P48*P49)))-(P16+P7+P28+P44+P45)*(EXP(-(P55*P49))))</f>
        <v>2054.4030115235219</v>
      </c>
      <c r="Q62" s="17">
        <f>IF(C1&gt;1,(Q7+Q16+Q28+Q45+Q44)*(EXP(-(Q48*Q49)))-(Q16+Q7+Q28+Q44+Q45)*(EXP(-(Q55*Q49/100))),(Q7+Q16+Q28+Q45+Q44)*(EXP(-(Q48*Q49)))-(Q16+Q7+Q28+Q44+Q45)*(EXP(-(Q55*Q49))))</f>
        <v>1392.6961537759344</v>
      </c>
      <c r="R62" s="17">
        <f>IF(C1&gt;1,(R7+R16+R28+R45+R44)*(EXP(-(R48*R49)))-(R16+R7+R28+R44+R45)*(EXP(-(R55*R49/100))),(R7+R16+R28+R45+R44)*(EXP(-(R48*R49)))-(R16+R7+R28+R44+R45)*(EXP(-(R55*R49))))</f>
        <v>1810.9949792633561</v>
      </c>
      <c r="S62" s="17">
        <f>IF(C1&gt;1,(S7+S16+S28+S45+S44)*(EXP(-(S48*S49)))-(S16+S7+S28+S44+S45)*(EXP(-(S55*S49/100))),(S7+S16+S28+S45+S44)*(EXP(-(S48*S49)))-(S16+S7+S28+S44+S45)*(EXP(-(S55*S49))))</f>
        <v>99.011916043295969</v>
      </c>
      <c r="T62" s="17">
        <f>IF(C1&gt;1,(T7+T16+T28+T45+T44)*(EXP(-(T48*T49)))-(T16+T7+T28+T44+T45)*(EXP(-(T55*T49/100))),(T7+T16+T28+T45+T44)*(EXP(-(T48*T49)))-(T16+T7+T28+T44+T45)*(EXP(-(T55*T49))))</f>
        <v>7.3481059798824049</v>
      </c>
      <c r="U62" s="17">
        <f>IF(C1&gt;1,(U7+U16+U28+U45+U44)*(EXP(-(U48*U49)))-(U16+U7+U28+U44+U45)*(EXP(-(U55*U49/100))),(U7+U16+U28+U45+U44)*(EXP(-(U48*U49)))-(U16+U7+U28+U44+U45)*(EXP(-(U55*U49))))</f>
        <v>5.440364797548682</v>
      </c>
      <c r="V62" s="17">
        <f>IF(C1&gt;1,(V7+V16+V28+V45+V44)*(EXP(-(V48*V49)))-(V16+V7+V28+V44+V45)*(EXP(-(V55*V49/100))),(V7+V16+V28+V45+V44)*(EXP(-(V48*V49)))-(V16+V7+V28+V44+V45)*(EXP(-(V55*V49))))</f>
        <v>0</v>
      </c>
    </row>
    <row r="63" spans="1:22" ht="24.95" customHeight="1">
      <c r="A63" s="12" t="s">
        <v>179</v>
      </c>
      <c r="B63" s="15" t="s">
        <v>180</v>
      </c>
      <c r="C63" s="17">
        <f>SUM(D63:V63)</f>
        <v>-12893.631569792644</v>
      </c>
      <c r="D63" s="17">
        <f>IF(C1&gt;1,(D7+D16+D28+D45+D44)*(EXP(-(D48*D49)))-(D16+D7+D28+D44+D45)*(EXP(-(D56*D49/100))),(D7+D16+D28+D45+D44)*(EXP(-(D48*D49)))-(D16+D7+D28+D44+D45)*(EXP(-(D56*D49))))</f>
        <v>-29.566207155643497</v>
      </c>
      <c r="E63" s="17">
        <f>IF(C1&gt;1,(E7+E16+E28+E45+E44)*(EXP(-(E48*E49)))-(E16+E7+E28+E44+E45)*(EXP(-(E56*E49/100))),(E7+E16+E28+E45+E44)*(EXP(-(E48*E49)))-(E16+E7+E28+E44+E45)*(EXP(-(E56*E49))))</f>
        <v>1081.011829170282</v>
      </c>
      <c r="F63" s="17">
        <f>IF(C1&gt;1,(F7+F16+F28+F45+F44)*(EXP(-(F48*F49)))-(F16+F7+F28+F44+F45)*(EXP(-(F56*F49/100))),(F7+F16+F28+F45+F44)*(EXP(-(F48*F49)))-(F16+F7+F28+F44+F45)*(EXP(-(F56*F49))))</f>
        <v>-1287.0685352694709</v>
      </c>
      <c r="G63" s="17">
        <f>IF(C1&gt;1,(G7+G16+G28+G45+G44)*(EXP(-(G48*G49)))-(G16+G7+G28+G44+G45)*(EXP(-(G56*G49/100))),(G7+G16+G28+G45+G44)*(EXP(-(G48*G49)))-(G16+G7+G28+G44+G45)*(EXP(-(G56*G49))))</f>
        <v>-3327.5771123206359</v>
      </c>
      <c r="H63" s="17">
        <f>IF(C1&gt;1,(H7+H16+H28+H45+H44)*(EXP(-(H48*H49)))-(H16+H7+H28+H44+H45)*(EXP(-(H56*H49/100))),(H7+H16+H28+H45+H44)*(EXP(-(H48*H49)))-(H16+H7+H28+H44+H45)*(EXP(-(H56*H49))))</f>
        <v>-3931.414497236372</v>
      </c>
      <c r="I63" s="17">
        <f>IF(C1&gt;1,(I7+I16+I28+I45+I44)*(EXP(-(I48*I49)))-(I16+I7+I28+I44+I45)*(EXP(-(I56*I49/100))),(I7+I16+I28+I45+I44)*(EXP(-(I48*I49)))-(I16+I7+I28+I44+I45)*(EXP(-(I56*I49))))</f>
        <v>4438.6302459055732</v>
      </c>
      <c r="J63" s="17">
        <f>IF(C1&gt;1,(J7+J16+J28+J45+J44)*(EXP(-(J48*J49)))-(J16+J7+J28+J44+J45)*(EXP(-(J56*J49/100))),(J7+J16+J28+J45+J44)*(EXP(-(J48*J49)))-(J16+J7+J28+J44+J45)*(EXP(-(J56*J49))))</f>
        <v>-7318.7682296762359</v>
      </c>
      <c r="K63" s="17">
        <f>IF(C1&gt;1,(K7+K16+K28+K45+K44)*(EXP(-(K48*K49)))-(K16+K7+K28+K44+K45)*(EXP(-(K56*K49/100))),(K7+K16+K28+K45+K44)*(EXP(-(K48*K49)))-(K16+K7+K28+K44+K45)*(EXP(-(K56*K49))))</f>
        <v>1904.3450977420071</v>
      </c>
      <c r="L63" s="17">
        <f>IF(C1&gt;1,(L7+L16+L28+L45+L44)*(EXP(-(L48*L49)))-(L16+L7+L28+L44+L45)*(EXP(-(L56*L49/100))),(L7+L16+L28+L45+L44)*(EXP(-(L48*L49)))-(L16+L7+L28+L44+L45)*(EXP(-(L56*L49))))</f>
        <v>5020.0011920519319</v>
      </c>
      <c r="M63" s="17">
        <f>IF(C1&gt;1,(M7+M16+M28+M45+M44)*(EXP(-(M48*M49)))-(M16+M7+M28+M44+M45)*(EXP(-(M56*M49/100))),(M7+M16+M28+M45+M44)*(EXP(-(M48*M49)))-(M16+M7+M28+M44+M45)*(EXP(-(M56*M49))))</f>
        <v>-2479.9078786295067</v>
      </c>
      <c r="N63" s="17">
        <f>IF(C1&gt;1,(N7+N16+N28+N45+N44)*(EXP(-(N48*N49)))-(N16+N7+N28+N44+N45)*(EXP(-(N56*N49/100))),(N7+N16+N28+N45+N44)*(EXP(-(N48*N49)))-(N16+N7+N28+N44+N45)*(EXP(-(N56*N49))))</f>
        <v>-2976.4570216297143</v>
      </c>
      <c r="O63" s="17">
        <f>IF(C1&gt;1,(O7+O16+O28+O45+O44)*(EXP(-(O48*O49)))-(O16+O7+O28+O44+O45)*(EXP(-(O56*O49/100))),(O7+O16+O28+O45+O44)*(EXP(-(O48*O49)))-(O16+O7+O28+O44+O45)*(EXP(-(O56*O49))))</f>
        <v>1571.1671533993649</v>
      </c>
      <c r="P63" s="17">
        <f>IF(C1&gt;1,(P7+P16+P28+P45+P44)*(EXP(-(P48*P49)))-(P16+P7+P28+P44+P45)*(EXP(-(P56*P49/100))),(P7+P16+P28+P45+P44)*(EXP(-(P48*P49)))-(P16+P7+P28+P44+P45)*(EXP(-(P56*P49))))</f>
        <v>-2134.8215863296791</v>
      </c>
      <c r="Q63" s="17">
        <f>IF(C1&gt;1,(Q7+Q16+Q28+Q45+Q44)*(EXP(-(Q48*Q49)))-(Q16+Q7+Q28+Q44+Q45)*(EXP(-(Q56*Q49/100))),(Q7+Q16+Q28+Q45+Q44)*(EXP(-(Q48*Q49)))-(Q16+Q7+Q28+Q44+Q45)*(EXP(-(Q56*Q49))))</f>
        <v>-1441.5896306633513</v>
      </c>
      <c r="R63" s="17">
        <f>IF(C1&gt;1,(R7+R16+R28+R45+R44)*(EXP(-(R48*R49)))-(R16+R7+R28+R44+R45)*(EXP(-(R56*R49/100))),(R7+R16+R28+R45+R44)*(EXP(-(R48*R49)))-(R16+R7+R28+R44+R45)*(EXP(-(R56*R49))))</f>
        <v>-1866.9980375784653</v>
      </c>
      <c r="S63" s="17">
        <f>IF(C1&gt;1,(S7+S16+S28+S45+S44)*(EXP(-(S48*S49)))-(S16+S7+S28+S44+S45)*(EXP(-(S56*S49/100))),(S7+S16+S28+S45+S44)*(EXP(-(S48*S49)))-(S16+S7+S28+S44+S45)*(EXP(-(S56*S49))))</f>
        <v>-101.67173471881961</v>
      </c>
      <c r="T63" s="17">
        <f>IF(C1&gt;1,(T7+T16+T28+T45+T44)*(EXP(-(T48*T49)))-(T16+T7+T28+T44+T45)*(EXP(-(T56*T49/100))),(T7+T16+T28+T45+T44)*(EXP(-(T48*T49)))-(T16+T7+T28+T44+T45)*(EXP(-(T56*T49))))</f>
        <v>-7.4701788426744997</v>
      </c>
      <c r="U63" s="17">
        <f>IF(C1&gt;1,(U7+U16+U28+U45+U44)*(EXP(-(U48*U49)))-(U16+U7+U28+U44+U45)*(EXP(-(U56*U49/100))),(U7+U16+U28+U45+U44)*(EXP(-(U48*U49)))-(U16+U7+U28+U44+U45)*(EXP(-(U56*U49))))</f>
        <v>-5.4764380112342224</v>
      </c>
      <c r="V63" s="17">
        <f>IF(C1&gt;1,(V7+V16+V28+V45+V44)*(EXP(-(V48*V49)))-(V16+V7+V28+V44+V45)*(EXP(-(V56*V49/100))),(V7+V16+V28+V45+V44)*(EXP(-(V48*V49)))-(V16+V7+V28+V44+V45)*(EXP(-(V56*V49))))</f>
        <v>0</v>
      </c>
    </row>
    <row r="64" spans="1:22" ht="24.95" customHeight="1">
      <c r="A64" s="12" t="s">
        <v>181</v>
      </c>
      <c r="B64" s="16" t="s">
        <v>182</v>
      </c>
      <c r="C64" s="17">
        <f>IF(C63&gt;IF(IF(IF(0&gt;C58,0,C58)&gt;IF(C59&gt;C60,C59,C60),IF(0&gt;C58,0,C58),IF(C59&gt;C60,C59,C60))&gt;IF(C61&gt;C62,C61,C62),IF(IF(0&gt;C58,0,C58)&gt;IF(C59&gt;C60,C59,C60),IF(0&gt;C58,0,C58),IF(C59&gt;C60,C59,C60)),IF(C61&gt;C62,C61,C62)),C63,IF(IF(IF(0&gt;C58,0,C58)&gt;IF(C59&gt;C60,C59,C60),IF(0&gt;C58,0,C58),IF(C59&gt;C60,C59,C60))&gt;IF(C61&gt;C62,C61,C62),IF(IF(0&gt;C58,0,C58)&gt;IF(C59&gt;C60,C59,C60),IF(0&gt;C58,0,C58),IF(C59&gt;C60,C59,C60)),IF(C61&gt;C62,C61,C62)))</f>
        <v>35760.876920924158</v>
      </c>
    </row>
    <row r="65" spans="1:23" ht="24.95" customHeight="1">
      <c r="A65" s="21" t="s">
        <v>183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</row>
    <row r="66" spans="1:23" ht="24.95" customHeight="1">
      <c r="A66" s="24" t="s">
        <v>184</v>
      </c>
      <c r="B66" s="9"/>
      <c r="C66" s="13" t="s">
        <v>185</v>
      </c>
      <c r="D66" s="13" t="s">
        <v>186</v>
      </c>
      <c r="E66" s="13" t="s">
        <v>187</v>
      </c>
      <c r="F66" s="13" t="s">
        <v>188</v>
      </c>
      <c r="G66" s="13" t="s">
        <v>189</v>
      </c>
      <c r="H66" s="13" t="s">
        <v>8</v>
      </c>
      <c r="I66" s="13" t="s">
        <v>190</v>
      </c>
      <c r="J66" s="13" t="s">
        <v>191</v>
      </c>
      <c r="K66" s="13" t="s">
        <v>192</v>
      </c>
      <c r="L66" s="13" t="s">
        <v>193</v>
      </c>
      <c r="M66" s="13" t="s">
        <v>194</v>
      </c>
      <c r="N66" s="13" t="s">
        <v>195</v>
      </c>
      <c r="O66" s="13" t="s">
        <v>196</v>
      </c>
      <c r="P66" s="13" t="s">
        <v>197</v>
      </c>
      <c r="Q66" s="13" t="s">
        <v>198</v>
      </c>
      <c r="R66" s="13" t="s">
        <v>199</v>
      </c>
      <c r="S66" s="13" t="s">
        <v>200</v>
      </c>
      <c r="T66" s="13" t="s">
        <v>201</v>
      </c>
      <c r="U66" s="13" t="s">
        <v>202</v>
      </c>
      <c r="V66" s="13" t="s">
        <v>203</v>
      </c>
      <c r="W66" s="13" t="s">
        <v>204</v>
      </c>
    </row>
    <row r="67" spans="1:23" ht="24.95" customHeight="1">
      <c r="A67" s="12" t="s">
        <v>205</v>
      </c>
      <c r="B67" s="12" t="s">
        <v>206</v>
      </c>
      <c r="C67" s="12" t="s">
        <v>207</v>
      </c>
      <c r="D67" s="12" t="s">
        <v>208</v>
      </c>
      <c r="E67" s="12" t="s">
        <v>207</v>
      </c>
      <c r="F67" s="12" t="s">
        <v>209</v>
      </c>
      <c r="G67" s="12" t="s">
        <v>210</v>
      </c>
      <c r="H67" s="12" t="s">
        <v>211</v>
      </c>
      <c r="I67" s="12" t="s">
        <v>209</v>
      </c>
      <c r="J67" s="12" t="s">
        <v>211</v>
      </c>
      <c r="K67" s="12" t="s">
        <v>209</v>
      </c>
      <c r="L67" s="12" t="s">
        <v>207</v>
      </c>
      <c r="M67" s="12" t="s">
        <v>207</v>
      </c>
      <c r="N67" s="12" t="s">
        <v>210</v>
      </c>
      <c r="O67" s="12" t="s">
        <v>208</v>
      </c>
      <c r="P67" s="12" t="s">
        <v>207</v>
      </c>
      <c r="Q67" s="12" t="s">
        <v>207</v>
      </c>
      <c r="R67" s="12" t="s">
        <v>209</v>
      </c>
      <c r="S67" s="12" t="s">
        <v>209</v>
      </c>
      <c r="T67" s="12" t="s">
        <v>212</v>
      </c>
      <c r="U67" s="12" t="s">
        <v>207</v>
      </c>
      <c r="V67" s="12" t="s">
        <v>209</v>
      </c>
      <c r="W67" s="12" t="s">
        <v>207</v>
      </c>
    </row>
    <row r="68" spans="1:23" ht="24.95" customHeight="1">
      <c r="A68" s="12" t="s">
        <v>213</v>
      </c>
      <c r="B68" s="12" t="s">
        <v>214</v>
      </c>
      <c r="C68" s="12" t="s">
        <v>215</v>
      </c>
      <c r="D68" s="12" t="s">
        <v>216</v>
      </c>
      <c r="E68" s="12" t="s">
        <v>215</v>
      </c>
      <c r="F68" s="12" t="s">
        <v>208</v>
      </c>
      <c r="G68" s="12" t="s">
        <v>212</v>
      </c>
      <c r="H68" s="12" t="s">
        <v>208</v>
      </c>
      <c r="I68" s="12" t="s">
        <v>211</v>
      </c>
      <c r="J68" s="12" t="s">
        <v>208</v>
      </c>
      <c r="K68" s="12" t="s">
        <v>211</v>
      </c>
      <c r="L68" s="12" t="s">
        <v>215</v>
      </c>
      <c r="M68" s="12" t="s">
        <v>215</v>
      </c>
      <c r="N68" s="12" t="s">
        <v>210</v>
      </c>
      <c r="O68" s="12" t="s">
        <v>207</v>
      </c>
      <c r="P68" s="12" t="s">
        <v>215</v>
      </c>
      <c r="Q68" s="12" t="s">
        <v>215</v>
      </c>
      <c r="R68" s="12" t="s">
        <v>208</v>
      </c>
      <c r="S68" s="12" t="s">
        <v>208</v>
      </c>
      <c r="T68" s="12" t="s">
        <v>209</v>
      </c>
      <c r="U68" s="12" t="s">
        <v>215</v>
      </c>
      <c r="V68" s="12" t="s">
        <v>208</v>
      </c>
      <c r="W68" s="12" t="s">
        <v>215</v>
      </c>
    </row>
    <row r="69" spans="1:23" ht="24.95" customHeight="1">
      <c r="A69" s="12" t="s">
        <v>217</v>
      </c>
      <c r="B69" s="12" t="s">
        <v>218</v>
      </c>
      <c r="C69" s="12" t="s">
        <v>208</v>
      </c>
      <c r="D69" s="12" t="s">
        <v>209</v>
      </c>
      <c r="E69" s="12" t="s">
        <v>208</v>
      </c>
      <c r="F69" s="12" t="s">
        <v>212</v>
      </c>
      <c r="G69" s="12" t="s">
        <v>210</v>
      </c>
      <c r="H69" s="12" t="s">
        <v>212</v>
      </c>
      <c r="I69" s="12" t="s">
        <v>210</v>
      </c>
      <c r="J69" s="12" t="s">
        <v>212</v>
      </c>
      <c r="K69" s="12" t="s">
        <v>210</v>
      </c>
      <c r="L69" s="12" t="s">
        <v>219</v>
      </c>
      <c r="M69" s="12" t="s">
        <v>208</v>
      </c>
      <c r="N69" s="12" t="s">
        <v>210</v>
      </c>
      <c r="O69" s="12" t="s">
        <v>209</v>
      </c>
      <c r="P69" s="12" t="s">
        <v>208</v>
      </c>
      <c r="Q69" s="12" t="s">
        <v>208</v>
      </c>
      <c r="R69" s="12" t="s">
        <v>212</v>
      </c>
      <c r="S69" s="12" t="s">
        <v>212</v>
      </c>
      <c r="T69" s="12" t="s">
        <v>210</v>
      </c>
      <c r="U69" s="12" t="s">
        <v>208</v>
      </c>
      <c r="V69" s="12" t="s">
        <v>212</v>
      </c>
      <c r="W69" s="12" t="s">
        <v>208</v>
      </c>
    </row>
    <row r="70" spans="1:23" ht="24.95" customHeight="1">
      <c r="A70" s="21" t="s">
        <v>220</v>
      </c>
      <c r="B70" s="22"/>
      <c r="C70" s="13" t="s">
        <v>221</v>
      </c>
    </row>
    <row r="71" spans="1:23" ht="24.95" customHeight="1">
      <c r="A71" s="15" t="s">
        <v>222</v>
      </c>
      <c r="B71" s="15" t="s">
        <v>223</v>
      </c>
      <c r="C71" s="19">
        <v>3411130.45</v>
      </c>
    </row>
    <row r="72" spans="1:23" ht="24.95" customHeight="1">
      <c r="A72" s="15" t="s">
        <v>224</v>
      </c>
      <c r="B72" s="15" t="s">
        <v>225</v>
      </c>
      <c r="C72" s="19">
        <v>3092092.16</v>
      </c>
    </row>
    <row r="73" spans="1:23" ht="24.95" customHeight="1">
      <c r="A73" s="26" t="s">
        <v>226</v>
      </c>
      <c r="B73" s="25"/>
      <c r="J73" s="4" t="s">
        <v>227</v>
      </c>
      <c r="U73" s="4" t="s">
        <v>228</v>
      </c>
    </row>
    <row r="74" spans="1:23" ht="24.95" customHeight="1">
      <c r="B74" s="4" t="s">
        <v>229</v>
      </c>
    </row>
    <row r="75" spans="1:23" ht="24.95" customHeight="1">
      <c r="B75" s="4" t="s">
        <v>230</v>
      </c>
    </row>
    <row r="76" spans="1:23" ht="24.95" customHeight="1">
      <c r="B76" s="4" t="s">
        <v>231</v>
      </c>
    </row>
    <row r="77" spans="1:23" ht="24.95" customHeight="1">
      <c r="B77" s="4" t="s">
        <v>232</v>
      </c>
    </row>
    <row r="78" spans="1:23" ht="24.95" customHeight="1"/>
  </sheetData>
  <mergeCells count="10">
    <mergeCell ref="A65:V65"/>
    <mergeCell ref="A66:B66"/>
    <mergeCell ref="A70:B70"/>
    <mergeCell ref="A73:B73"/>
    <mergeCell ref="A1:V1"/>
    <mergeCell ref="O2:P2"/>
    <mergeCell ref="A3:B4"/>
    <mergeCell ref="A5:B6"/>
    <mergeCell ref="B50:V50"/>
    <mergeCell ref="B57:V57"/>
  </mergeCells>
  <phoneticPr fontId="4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2020-08-13T03:06:22Z</dcterms:created>
  <dcterms:modified xsi:type="dcterms:W3CDTF">2020-08-13T03:06:26Z</dcterms:modified>
</cp:coreProperties>
</file>